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https://hortifrutchile.sharepoint.com/sites/FinanzasCorporativo/Documentos compartidos/New FP/Análisis Razonado 3T24/"/>
    </mc:Choice>
  </mc:AlternateContent>
  <xr:revisionPtr revIDLastSave="27" documentId="8_{AC1042A1-8DFF-4ABF-8D0B-69454F1C7F52}" xr6:coauthVersionLast="47" xr6:coauthVersionMax="47" xr10:uidLastSave="{BB4B8347-80A5-4569-B65F-7F52855FB1A0}"/>
  <bookViews>
    <workbookView xWindow="-110" yWindow="-110" windowWidth="19420" windowHeight="10300" xr2:uid="{00000000-000D-0000-FFFF-FFFF00000000}"/>
  </bookViews>
  <sheets>
    <sheet name="Hoja1" sheetId="1" r:id="rId1"/>
  </sheet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X190" i="1" l="1"/>
  <c r="AV190" i="1"/>
  <c r="AY189" i="1"/>
  <c r="AX189" i="1"/>
  <c r="AW189" i="1"/>
  <c r="AS189" i="1"/>
  <c r="AY188" i="1"/>
  <c r="AY183" i="1" s="1"/>
  <c r="AX188" i="1"/>
  <c r="AW188" i="1"/>
  <c r="AS188" i="1"/>
  <c r="AY187" i="1"/>
  <c r="AX187" i="1"/>
  <c r="AW187" i="1"/>
  <c r="AW183" i="1" s="1"/>
  <c r="AW186" i="1" s="1"/>
  <c r="AS187" i="1"/>
  <c r="AS183" i="1" s="1"/>
  <c r="AS186" i="1" s="1"/>
  <c r="AX185" i="1"/>
  <c r="AX183" i="1"/>
  <c r="AX186" i="1" s="1"/>
  <c r="AY177" i="1"/>
  <c r="AX177" i="1"/>
  <c r="AW177" i="1"/>
  <c r="AS177" i="1"/>
  <c r="AY174" i="1"/>
  <c r="AX174" i="1"/>
  <c r="AW174" i="1"/>
  <c r="AS174" i="1"/>
  <c r="AY162" i="1"/>
  <c r="AX162" i="1"/>
  <c r="AX161" i="1"/>
  <c r="AW161" i="1"/>
  <c r="AT161" i="1"/>
  <c r="AS161" i="1"/>
  <c r="AX160" i="1"/>
  <c r="AW160" i="1"/>
  <c r="AW162" i="1" s="1"/>
  <c r="AT160" i="1"/>
  <c r="AT162" i="1" s="1"/>
  <c r="AS160" i="1"/>
  <c r="AS162" i="1" s="1"/>
  <c r="AX159" i="1"/>
  <c r="AW159" i="1"/>
  <c r="AT159" i="1"/>
  <c r="AS159" i="1"/>
  <c r="AY150" i="1"/>
  <c r="AX150" i="1"/>
  <c r="AW150" i="1"/>
  <c r="AS150" i="1"/>
  <c r="AY144" i="1"/>
  <c r="AX144" i="1"/>
  <c r="AW144" i="1"/>
  <c r="AS144" i="1"/>
  <c r="AY138" i="1"/>
  <c r="AX138" i="1"/>
  <c r="AW138" i="1"/>
  <c r="AS138" i="1"/>
  <c r="AY132" i="1"/>
  <c r="AX132" i="1"/>
  <c r="AW132" i="1"/>
  <c r="AS132" i="1"/>
  <c r="AY126" i="1"/>
  <c r="AX126" i="1"/>
  <c r="AW126" i="1"/>
  <c r="AS126" i="1"/>
  <c r="AY120" i="1"/>
  <c r="AX120" i="1"/>
  <c r="AW120" i="1"/>
  <c r="AS120" i="1"/>
  <c r="AX113" i="1"/>
  <c r="AX107" i="1"/>
  <c r="AW107" i="1"/>
  <c r="AS107" i="1"/>
  <c r="AX83" i="1"/>
  <c r="AX99" i="1" s="1"/>
  <c r="AX101" i="1" s="1"/>
  <c r="AX103" i="1" s="1"/>
  <c r="AW83" i="1"/>
  <c r="AW99" i="1" s="1"/>
  <c r="AW101" i="1" s="1"/>
  <c r="AW103" i="1" s="1"/>
  <c r="AS83" i="1"/>
  <c r="AS99" i="1" s="1"/>
  <c r="AS101" i="1" s="1"/>
  <c r="AS103" i="1" s="1"/>
  <c r="AX77" i="1"/>
  <c r="AX72" i="1"/>
  <c r="AX70" i="1"/>
  <c r="AW70" i="1"/>
  <c r="AW72" i="1" s="1"/>
  <c r="AS70" i="1"/>
  <c r="AS72" i="1" s="1"/>
  <c r="AX61" i="1"/>
  <c r="AW61" i="1"/>
  <c r="AS61" i="1"/>
  <c r="AX51" i="1"/>
  <c r="AX62" i="1" s="1"/>
  <c r="AX73" i="1" s="1"/>
  <c r="AX49" i="1"/>
  <c r="AW49" i="1"/>
  <c r="AW51" i="1" s="1"/>
  <c r="AW62" i="1" s="1"/>
  <c r="AW73" i="1" s="1"/>
  <c r="AS49" i="1"/>
  <c r="AS51" i="1" s="1"/>
  <c r="AS62" i="1" s="1"/>
  <c r="AS73" i="1" s="1"/>
  <c r="AX36" i="1"/>
  <c r="AW36" i="1"/>
  <c r="AS36" i="1"/>
  <c r="AX23" i="1"/>
  <c r="AX37" i="1" s="1"/>
  <c r="AX22" i="1"/>
  <c r="AW22" i="1"/>
  <c r="AS22" i="1"/>
  <c r="AX19" i="1"/>
  <c r="AW19" i="1"/>
  <c r="AW23" i="1" s="1"/>
  <c r="AW37" i="1" s="1"/>
  <c r="AS19" i="1"/>
  <c r="AS23" i="1" s="1"/>
  <c r="AS37" i="1" s="1"/>
  <c r="AR177" i="1"/>
  <c r="AR162" i="1"/>
  <c r="AR144" i="1"/>
  <c r="AR138" i="1"/>
  <c r="AR132" i="1"/>
  <c r="AR120" i="1"/>
  <c r="AR107" i="1"/>
  <c r="AR83" i="1"/>
  <c r="AR99" i="1" s="1"/>
  <c r="AR101" i="1" s="1"/>
  <c r="AR103" i="1" s="1"/>
  <c r="AR61" i="1"/>
  <c r="AR49" i="1"/>
  <c r="AR51" i="1" s="1"/>
  <c r="AR36" i="1"/>
  <c r="AR19" i="1"/>
  <c r="AR174" i="1"/>
  <c r="AR150" i="1"/>
  <c r="AR126" i="1"/>
  <c r="AR70" i="1"/>
  <c r="AR22" i="1"/>
  <c r="AR23" i="1" l="1"/>
  <c r="AR62" i="1"/>
  <c r="AR73" i="1" s="1"/>
  <c r="AR37" i="1"/>
  <c r="AR72" i="1"/>
  <c r="AQ177" i="1"/>
  <c r="AQ174" i="1"/>
  <c r="AQ150" i="1"/>
  <c r="AQ144" i="1"/>
  <c r="AQ138" i="1"/>
  <c r="AQ132" i="1"/>
  <c r="AQ126" i="1"/>
  <c r="AQ120" i="1"/>
  <c r="AQ107" i="1"/>
  <c r="AQ83" i="1"/>
  <c r="AQ99" i="1" s="1"/>
  <c r="AQ101" i="1" s="1"/>
  <c r="AQ103" i="1" s="1"/>
  <c r="AQ70" i="1"/>
  <c r="AQ72" i="1" s="1"/>
  <c r="AQ61" i="1"/>
  <c r="AQ49" i="1"/>
  <c r="AQ51" i="1" s="1"/>
  <c r="AQ36" i="1"/>
  <c r="AQ22" i="1"/>
  <c r="AQ19" i="1"/>
  <c r="AP107" i="1"/>
  <c r="AP144" i="1"/>
  <c r="AP177" i="1"/>
  <c r="AP162" i="1"/>
  <c r="AP138" i="1"/>
  <c r="AP126" i="1"/>
  <c r="AP83" i="1"/>
  <c r="AP22" i="1"/>
  <c r="AO162" i="1"/>
  <c r="AO144" i="1"/>
  <c r="AO138" i="1"/>
  <c r="AO126" i="1"/>
  <c r="AO36" i="1"/>
  <c r="AO22" i="1"/>
  <c r="AN19" i="1"/>
  <c r="AN22" i="1"/>
  <c r="AN36" i="1"/>
  <c r="AN49" i="1"/>
  <c r="AN51" i="1" s="1"/>
  <c r="AN61" i="1"/>
  <c r="AN70" i="1"/>
  <c r="AN83" i="1"/>
  <c r="AN99" i="1" s="1"/>
  <c r="AN101" i="1" s="1"/>
  <c r="AN103" i="1" s="1"/>
  <c r="AN107" i="1"/>
  <c r="AN120" i="1"/>
  <c r="AN126" i="1"/>
  <c r="AN132" i="1"/>
  <c r="AN138" i="1"/>
  <c r="AN144" i="1"/>
  <c r="AN150" i="1"/>
  <c r="AN162" i="1"/>
  <c r="AN174" i="1"/>
  <c r="AN177" i="1"/>
  <c r="AM177" i="1"/>
  <c r="AM174" i="1"/>
  <c r="AM120" i="1"/>
  <c r="AM126" i="1"/>
  <c r="AM132" i="1"/>
  <c r="AM138" i="1"/>
  <c r="AM144" i="1"/>
  <c r="AM150" i="1"/>
  <c r="AM162" i="1"/>
  <c r="AM107" i="1"/>
  <c r="AM83" i="1"/>
  <c r="AM99" i="1" s="1"/>
  <c r="AM101" i="1" s="1"/>
  <c r="AM103" i="1" s="1"/>
  <c r="AM70" i="1"/>
  <c r="AM72" i="1" s="1"/>
  <c r="AM61" i="1"/>
  <c r="AM49" i="1"/>
  <c r="AM51" i="1" s="1"/>
  <c r="AM36" i="1"/>
  <c r="AM22" i="1"/>
  <c r="AM19" i="1"/>
  <c r="AL120" i="1"/>
  <c r="AL126" i="1"/>
  <c r="AL132" i="1"/>
  <c r="AL138" i="1"/>
  <c r="AL144" i="1"/>
  <c r="AL150" i="1"/>
  <c r="AL162" i="1"/>
  <c r="AL174" i="1"/>
  <c r="AL177" i="1"/>
  <c r="AL83" i="1"/>
  <c r="AL99" i="1" s="1"/>
  <c r="AL101" i="1" s="1"/>
  <c r="AL103" i="1" s="1"/>
  <c r="AL107" i="1"/>
  <c r="AL70" i="1"/>
  <c r="AL72" i="1" s="1"/>
  <c r="AL61" i="1"/>
  <c r="AL49" i="1"/>
  <c r="AL51" i="1" s="1"/>
  <c r="AL36" i="1"/>
  <c r="AL22" i="1"/>
  <c r="AK19" i="1"/>
  <c r="AK22" i="1"/>
  <c r="AK49" i="1"/>
  <c r="AK51" i="1" s="1"/>
  <c r="AK61" i="1"/>
  <c r="AK70" i="1"/>
  <c r="AK72" i="1" s="1"/>
  <c r="AK83" i="1"/>
  <c r="AK99" i="1" s="1"/>
  <c r="AK101" i="1" s="1"/>
  <c r="AK103" i="1" s="1"/>
  <c r="AK107" i="1"/>
  <c r="AK120" i="1"/>
  <c r="AK126" i="1"/>
  <c r="AK132" i="1"/>
  <c r="AK138" i="1"/>
  <c r="AK144" i="1"/>
  <c r="AK150" i="1"/>
  <c r="AK162" i="1"/>
  <c r="AK174" i="1"/>
  <c r="AK177" i="1"/>
  <c r="AM23" i="1" l="1"/>
  <c r="AM37" i="1" s="1"/>
  <c r="AQ62" i="1"/>
  <c r="AQ73" i="1" s="1"/>
  <c r="AQ23" i="1"/>
  <c r="AQ37" i="1" s="1"/>
  <c r="AO49" i="1"/>
  <c r="AO51" i="1" s="1"/>
  <c r="AO83" i="1"/>
  <c r="AO99" i="1" s="1"/>
  <c r="AO101" i="1" s="1"/>
  <c r="AO103" i="1" s="1"/>
  <c r="AO107" i="1"/>
  <c r="AO132" i="1"/>
  <c r="AP174" i="1"/>
  <c r="AP36" i="1"/>
  <c r="AO61" i="1"/>
  <c r="AO70" i="1"/>
  <c r="AO72" i="1" s="1"/>
  <c r="AO150" i="1"/>
  <c r="AO120" i="1"/>
  <c r="AP49" i="1"/>
  <c r="AP51" i="1" s="1"/>
  <c r="AP132" i="1"/>
  <c r="AP61" i="1"/>
  <c r="AO19" i="1"/>
  <c r="AO23" i="1"/>
  <c r="AO37" i="1" s="1"/>
  <c r="AP70" i="1"/>
  <c r="AP72" i="1" s="1"/>
  <c r="AP120" i="1"/>
  <c r="AP150" i="1"/>
  <c r="AP19" i="1"/>
  <c r="AP23" i="1" s="1"/>
  <c r="AP99" i="1"/>
  <c r="AP101" i="1" s="1"/>
  <c r="AP103" i="1" s="1"/>
  <c r="AL62" i="1"/>
  <c r="AL73" i="1" s="1"/>
  <c r="AM62" i="1"/>
  <c r="AM73" i="1" s="1"/>
  <c r="AK62" i="1"/>
  <c r="AK73" i="1" s="1"/>
  <c r="AN23" i="1"/>
  <c r="AN37" i="1" s="1"/>
  <c r="AN62" i="1"/>
  <c r="AN73" i="1" s="1"/>
  <c r="AN72" i="1"/>
  <c r="AL19" i="1"/>
  <c r="AL23" i="1" s="1"/>
  <c r="AL37" i="1" s="1"/>
  <c r="AK36" i="1"/>
  <c r="AK23" i="1"/>
  <c r="AJ177" i="1"/>
  <c r="AJ174" i="1"/>
  <c r="AJ162" i="1"/>
  <c r="AJ150" i="1"/>
  <c r="AJ144" i="1"/>
  <c r="AJ138" i="1"/>
  <c r="AJ132" i="1"/>
  <c r="AJ126" i="1"/>
  <c r="AJ120" i="1"/>
  <c r="AJ107" i="1"/>
  <c r="AJ83" i="1"/>
  <c r="AJ99" i="1" s="1"/>
  <c r="AJ101" i="1" s="1"/>
  <c r="AJ103" i="1" s="1"/>
  <c r="AJ70" i="1"/>
  <c r="AJ72" i="1" s="1"/>
  <c r="AJ61" i="1"/>
  <c r="AJ49" i="1"/>
  <c r="AJ51" i="1" s="1"/>
  <c r="AJ36" i="1"/>
  <c r="AJ22" i="1"/>
  <c r="AJ19" i="1"/>
  <c r="AP37" i="1" l="1"/>
  <c r="AP62" i="1"/>
  <c r="AP73" i="1" s="1"/>
  <c r="AO62" i="1"/>
  <c r="AO73" i="1" s="1"/>
  <c r="AJ62" i="1"/>
  <c r="AJ73" i="1" s="1"/>
  <c r="AJ23" i="1"/>
  <c r="AJ37" i="1" s="1"/>
  <c r="AK37" i="1"/>
  <c r="AI161" i="1"/>
  <c r="AI160" i="1"/>
  <c r="AI162" i="1" s="1"/>
  <c r="AI159" i="1"/>
  <c r="AI177" i="1"/>
  <c r="AI174" i="1"/>
  <c r="AI150" i="1"/>
  <c r="AI144" i="1"/>
  <c r="AI138" i="1"/>
  <c r="AI132" i="1"/>
  <c r="AI126" i="1"/>
  <c r="AI120" i="1"/>
  <c r="AI107" i="1"/>
  <c r="AI83" i="1"/>
  <c r="AI99" i="1" s="1"/>
  <c r="AI101" i="1" s="1"/>
  <c r="AI103" i="1" s="1"/>
  <c r="AI77" i="1"/>
  <c r="AI113" i="1" s="1"/>
  <c r="AI70" i="1"/>
  <c r="AI72" i="1" s="1"/>
  <c r="AI61" i="1"/>
  <c r="AI49" i="1"/>
  <c r="AI51" i="1" s="1"/>
  <c r="AI36" i="1"/>
  <c r="AI22" i="1"/>
  <c r="AI19" i="1"/>
  <c r="AI62" i="1" l="1"/>
  <c r="AI73" i="1" s="1"/>
  <c r="AI23" i="1"/>
  <c r="AI37" i="1" s="1"/>
  <c r="AH90" i="1" l="1"/>
  <c r="AH161" i="1" s="1"/>
  <c r="AF90" i="1"/>
  <c r="AC161" i="1" l="1"/>
  <c r="AD161" i="1"/>
  <c r="AE161" i="1"/>
  <c r="AF161" i="1"/>
  <c r="AG161" i="1"/>
  <c r="AH174" i="1" l="1"/>
  <c r="AH177" i="1" s="1"/>
  <c r="AH160" i="1"/>
  <c r="AH162" i="1" s="1"/>
  <c r="AH159" i="1"/>
  <c r="AH156" i="1"/>
  <c r="AH150" i="1"/>
  <c r="AH144" i="1"/>
  <c r="AH138" i="1"/>
  <c r="AH132" i="1"/>
  <c r="AH126" i="1"/>
  <c r="AH120" i="1"/>
  <c r="AH107" i="1"/>
  <c r="AH83" i="1"/>
  <c r="AH99" i="1" s="1"/>
  <c r="AH101" i="1" s="1"/>
  <c r="AH103" i="1" s="1"/>
  <c r="AH77" i="1"/>
  <c r="AH113" i="1" s="1"/>
  <c r="AH70" i="1"/>
  <c r="AH72" i="1" s="1"/>
  <c r="AH61" i="1"/>
  <c r="AH49" i="1"/>
  <c r="AH51" i="1" s="1"/>
  <c r="AH36" i="1"/>
  <c r="AH22" i="1"/>
  <c r="AH19" i="1"/>
  <c r="AH23" i="1" l="1"/>
  <c r="AH62" i="1"/>
  <c r="AH73" i="1" s="1"/>
  <c r="AH37" i="1"/>
  <c r="AG174" i="1" l="1"/>
  <c r="AG175" i="1" s="1"/>
  <c r="AG159" i="1"/>
  <c r="AG160" i="1"/>
  <c r="AG120" i="1"/>
  <c r="AG126" i="1"/>
  <c r="AG132" i="1"/>
  <c r="AG138" i="1"/>
  <c r="AG144" i="1"/>
  <c r="AG150" i="1"/>
  <c r="AG156" i="1"/>
  <c r="AB90" i="1"/>
  <c r="AB161" i="1" s="1"/>
  <c r="AB107" i="1"/>
  <c r="AG107" i="1"/>
  <c r="AG83" i="1"/>
  <c r="AG99" i="1" s="1"/>
  <c r="AG101" i="1" s="1"/>
  <c r="AG103" i="1" s="1"/>
  <c r="AG77" i="1"/>
  <c r="AG113" i="1" s="1"/>
  <c r="AG22" i="1"/>
  <c r="AG70" i="1"/>
  <c r="AG72" i="1" s="1"/>
  <c r="AG61" i="1"/>
  <c r="AG49" i="1"/>
  <c r="AG51" i="1" s="1"/>
  <c r="AG36" i="1"/>
  <c r="AG19" i="1"/>
  <c r="AG62" i="1" l="1"/>
  <c r="AG23" i="1"/>
  <c r="AG37" i="1" s="1"/>
  <c r="AG162" i="1"/>
  <c r="AG73" i="1"/>
  <c r="AE123" i="1" l="1"/>
  <c r="AF174" i="1" l="1"/>
  <c r="AF175" i="1" s="1"/>
  <c r="AF177" i="1" s="1"/>
  <c r="AF160" i="1"/>
  <c r="AF162" i="1" s="1"/>
  <c r="AF159" i="1"/>
  <c r="AF156" i="1"/>
  <c r="AF150" i="1"/>
  <c r="AF144" i="1"/>
  <c r="AF138" i="1"/>
  <c r="AF132" i="1"/>
  <c r="AF126" i="1"/>
  <c r="AF120" i="1"/>
  <c r="AF107" i="1"/>
  <c r="AF83" i="1"/>
  <c r="AF77" i="1"/>
  <c r="AF113" i="1" s="1"/>
  <c r="AF70" i="1"/>
  <c r="AF72" i="1" s="1"/>
  <c r="AF61" i="1"/>
  <c r="AF49" i="1"/>
  <c r="AF51" i="1" s="1"/>
  <c r="AF36" i="1"/>
  <c r="AF22" i="1"/>
  <c r="AF19" i="1"/>
  <c r="AF23" i="1" l="1"/>
  <c r="AF37" i="1" s="1"/>
  <c r="AF99" i="1"/>
  <c r="AF101" i="1" s="1"/>
  <c r="AF103" i="1" s="1"/>
  <c r="AF62" i="1"/>
  <c r="AF73" i="1" s="1"/>
  <c r="AE160" i="1"/>
  <c r="AE159" i="1"/>
  <c r="AA123" i="1"/>
  <c r="AE174" i="1" l="1"/>
  <c r="AE175" i="1" s="1"/>
  <c r="AE177" i="1" s="1"/>
  <c r="AE162" i="1"/>
  <c r="AD160" i="1"/>
  <c r="AE156" i="1"/>
  <c r="AE150" i="1"/>
  <c r="AE144" i="1"/>
  <c r="AE138" i="1"/>
  <c r="AE132" i="1"/>
  <c r="AE126" i="1"/>
  <c r="AE120" i="1"/>
  <c r="AE107" i="1"/>
  <c r="AE83" i="1"/>
  <c r="AE99" i="1" s="1"/>
  <c r="AE101" i="1" s="1"/>
  <c r="AE103" i="1" s="1"/>
  <c r="AE77" i="1"/>
  <c r="AE113" i="1" s="1"/>
  <c r="AE70" i="1"/>
  <c r="AE61" i="1"/>
  <c r="AE49" i="1"/>
  <c r="AE51" i="1" s="1"/>
  <c r="AE36" i="1"/>
  <c r="AE22" i="1"/>
  <c r="AE19" i="1"/>
  <c r="AE23" i="1" l="1"/>
  <c r="AE37" i="1" s="1"/>
  <c r="AE62" i="1"/>
  <c r="AE73" i="1" s="1"/>
  <c r="AE72" i="1"/>
  <c r="AC160" i="1"/>
  <c r="AB160" i="1"/>
  <c r="AA160" i="1"/>
  <c r="Z160" i="1"/>
  <c r="Y160" i="1"/>
  <c r="X160" i="1"/>
  <c r="W160" i="1"/>
  <c r="V160" i="1"/>
  <c r="U160" i="1"/>
  <c r="T160" i="1"/>
  <c r="S160" i="1"/>
  <c r="R160" i="1"/>
  <c r="Q160" i="1"/>
  <c r="P160" i="1"/>
  <c r="O160" i="1"/>
  <c r="N160" i="1"/>
  <c r="M160" i="1"/>
  <c r="L160" i="1"/>
  <c r="K160" i="1"/>
  <c r="J160" i="1"/>
  <c r="I160" i="1"/>
  <c r="H160" i="1"/>
  <c r="G160" i="1"/>
  <c r="F160" i="1"/>
  <c r="E160" i="1"/>
  <c r="D160" i="1"/>
  <c r="C160" i="1"/>
  <c r="B160" i="1"/>
  <c r="AD70" i="1" l="1"/>
  <c r="AD72" i="1" s="1"/>
  <c r="AC70" i="1"/>
  <c r="AC72" i="1" s="1"/>
  <c r="AB70" i="1"/>
  <c r="AB72" i="1" s="1"/>
  <c r="AA70" i="1"/>
  <c r="AA72" i="1" s="1"/>
  <c r="AD61" i="1"/>
  <c r="AC61" i="1"/>
  <c r="AB61" i="1"/>
  <c r="AA61" i="1"/>
  <c r="AD49" i="1"/>
  <c r="AD51" i="1" s="1"/>
  <c r="AC49" i="1"/>
  <c r="AC51" i="1" s="1"/>
  <c r="AB49" i="1"/>
  <c r="AB51" i="1" s="1"/>
  <c r="AA49" i="1"/>
  <c r="AA51" i="1" s="1"/>
  <c r="AD36" i="1"/>
  <c r="AC36" i="1"/>
  <c r="AB36" i="1"/>
  <c r="AA36" i="1"/>
  <c r="AD22" i="1"/>
  <c r="AC22" i="1"/>
  <c r="AB22" i="1"/>
  <c r="AA22" i="1"/>
  <c r="AD19" i="1"/>
  <c r="AC19" i="1"/>
  <c r="AB19" i="1"/>
  <c r="AA19" i="1"/>
  <c r="AC177" i="1"/>
  <c r="AB177" i="1"/>
  <c r="AA177" i="1"/>
  <c r="AD174" i="1"/>
  <c r="AD175" i="1" s="1"/>
  <c r="AD177" i="1" s="1"/>
  <c r="AC174" i="1"/>
  <c r="AB174" i="1"/>
  <c r="AA174" i="1"/>
  <c r="AB62" i="1" l="1"/>
  <c r="AB73" i="1" s="1"/>
  <c r="AC62" i="1"/>
  <c r="AC73" i="1" s="1"/>
  <c r="AD62" i="1"/>
  <c r="AD73" i="1" s="1"/>
  <c r="AA23" i="1"/>
  <c r="AA37" i="1" s="1"/>
  <c r="AB23" i="1"/>
  <c r="AB37" i="1" s="1"/>
  <c r="AC23" i="1"/>
  <c r="AC37" i="1" s="1"/>
  <c r="AD23" i="1"/>
  <c r="AD37" i="1" s="1"/>
  <c r="AA62" i="1"/>
  <c r="AA73" i="1" s="1"/>
  <c r="AA120" i="1"/>
  <c r="AA162" i="1"/>
  <c r="AB162" i="1"/>
  <c r="AB120" i="1"/>
  <c r="AD162" i="1"/>
  <c r="AC162" i="1"/>
  <c r="AC120" i="1"/>
  <c r="AD120" i="1"/>
  <c r="AD148" i="1"/>
  <c r="AD150" i="1" s="1"/>
  <c r="AC150" i="1"/>
  <c r="AB150" i="1"/>
  <c r="AA148" i="1"/>
  <c r="AA150" i="1" s="1"/>
  <c r="AD142" i="1"/>
  <c r="AD144" i="1" s="1"/>
  <c r="AC144" i="1"/>
  <c r="AB144" i="1"/>
  <c r="AA142" i="1"/>
  <c r="AA144" i="1" s="1"/>
  <c r="AD136" i="1"/>
  <c r="AD138" i="1" s="1"/>
  <c r="AC138" i="1"/>
  <c r="AB138" i="1"/>
  <c r="AA136" i="1"/>
  <c r="AA138" i="1" s="1"/>
  <c r="AD132" i="1"/>
  <c r="AC132" i="1"/>
  <c r="AB132" i="1"/>
  <c r="AA132" i="1"/>
  <c r="AD126" i="1"/>
  <c r="AC126" i="1"/>
  <c r="AB126" i="1"/>
  <c r="AA126" i="1"/>
  <c r="AD156" i="1"/>
  <c r="AC156" i="1"/>
  <c r="AB156" i="1"/>
  <c r="AA156" i="1"/>
  <c r="AD147" i="1"/>
  <c r="AC147" i="1"/>
  <c r="AB147" i="1"/>
  <c r="AA147" i="1"/>
  <c r="AD141" i="1"/>
  <c r="AC141" i="1"/>
  <c r="AB141" i="1"/>
  <c r="AA141" i="1"/>
  <c r="AD135" i="1"/>
  <c r="AC135" i="1"/>
  <c r="AB135" i="1"/>
  <c r="AA135" i="1"/>
  <c r="AD107" i="1"/>
  <c r="AC107" i="1"/>
  <c r="AA107" i="1"/>
  <c r="AD83" i="1"/>
  <c r="AD99" i="1" s="1"/>
  <c r="AD101" i="1" s="1"/>
  <c r="AD103" i="1" s="1"/>
  <c r="AC83" i="1"/>
  <c r="AC99" i="1" s="1"/>
  <c r="AC101" i="1" s="1"/>
  <c r="AC103" i="1" s="1"/>
  <c r="AB83" i="1"/>
  <c r="AA83" i="1"/>
  <c r="AA99" i="1" s="1"/>
  <c r="AA101" i="1" s="1"/>
  <c r="AA103" i="1" s="1"/>
  <c r="AC159" i="1" l="1"/>
  <c r="AB99" i="1"/>
  <c r="AB101" i="1" s="1"/>
  <c r="AB103" i="1" s="1"/>
  <c r="AA159" i="1"/>
  <c r="AB159" i="1"/>
  <c r="AD159" i="1"/>
  <c r="AD77" i="1"/>
  <c r="AD113" i="1" s="1"/>
  <c r="AA77" i="1"/>
  <c r="AA113" i="1" s="1"/>
  <c r="AB77" i="1"/>
  <c r="AB113" i="1" s="1"/>
  <c r="AC77" i="1"/>
  <c r="AC113" i="1" s="1"/>
  <c r="Z177" i="1" l="1"/>
  <c r="Y177" i="1"/>
  <c r="X177" i="1"/>
  <c r="W177" i="1"/>
  <c r="V177" i="1"/>
  <c r="U177" i="1"/>
  <c r="T177" i="1"/>
  <c r="S177" i="1"/>
  <c r="R177" i="1"/>
  <c r="Q177" i="1"/>
  <c r="P177" i="1"/>
  <c r="O177" i="1"/>
  <c r="N177" i="1"/>
  <c r="M177" i="1"/>
  <c r="L177" i="1"/>
  <c r="K177" i="1"/>
  <c r="J177" i="1"/>
  <c r="I177" i="1"/>
  <c r="H177" i="1"/>
  <c r="G177" i="1"/>
  <c r="F177" i="1"/>
  <c r="E177" i="1"/>
  <c r="D177" i="1"/>
  <c r="C177" i="1"/>
  <c r="B177" i="1"/>
  <c r="F174" i="1"/>
  <c r="W174" i="1"/>
  <c r="B174" i="1"/>
  <c r="C174" i="1"/>
  <c r="D174" i="1"/>
  <c r="E174" i="1"/>
  <c r="G174" i="1"/>
  <c r="H174" i="1"/>
  <c r="I174" i="1"/>
  <c r="J174" i="1"/>
  <c r="K174" i="1"/>
  <c r="L174" i="1"/>
  <c r="M174" i="1"/>
  <c r="N174" i="1"/>
  <c r="O174" i="1"/>
  <c r="P174" i="1"/>
  <c r="Q174" i="1"/>
  <c r="R174" i="1"/>
  <c r="S174" i="1"/>
  <c r="T174" i="1"/>
  <c r="U174" i="1"/>
  <c r="V174" i="1"/>
  <c r="X174" i="1"/>
  <c r="Y174" i="1"/>
  <c r="Z174" i="1"/>
  <c r="Z162" i="1" l="1"/>
  <c r="W162" i="1"/>
  <c r="S162" i="1"/>
  <c r="R162" i="1"/>
  <c r="N162" i="1"/>
  <c r="L162" i="1"/>
  <c r="K162" i="1"/>
  <c r="Z156" i="1"/>
  <c r="Y156" i="1"/>
  <c r="X156" i="1"/>
  <c r="W156" i="1"/>
  <c r="V156" i="1"/>
  <c r="U156" i="1"/>
  <c r="T156" i="1"/>
  <c r="S156" i="1"/>
  <c r="R156" i="1"/>
  <c r="Q156" i="1"/>
  <c r="P156" i="1"/>
  <c r="O156" i="1"/>
  <c r="N156" i="1"/>
  <c r="M156" i="1"/>
  <c r="L156" i="1"/>
  <c r="K156" i="1"/>
  <c r="J156" i="1"/>
  <c r="I156" i="1"/>
  <c r="H156" i="1"/>
  <c r="G156" i="1"/>
  <c r="F156" i="1"/>
  <c r="E156" i="1"/>
  <c r="D156" i="1"/>
  <c r="C156" i="1"/>
  <c r="B156" i="1"/>
  <c r="Z150" i="1"/>
  <c r="Y150" i="1"/>
  <c r="X150" i="1"/>
  <c r="W150" i="1"/>
  <c r="V150" i="1"/>
  <c r="U150" i="1"/>
  <c r="T150" i="1"/>
  <c r="S150" i="1"/>
  <c r="R150" i="1"/>
  <c r="Q150" i="1"/>
  <c r="P150" i="1"/>
  <c r="O150" i="1"/>
  <c r="N150" i="1"/>
  <c r="M150" i="1"/>
  <c r="L150" i="1"/>
  <c r="K150" i="1"/>
  <c r="J150" i="1"/>
  <c r="I150" i="1"/>
  <c r="H150" i="1"/>
  <c r="G150" i="1"/>
  <c r="F150" i="1"/>
  <c r="E150" i="1"/>
  <c r="D150" i="1"/>
  <c r="C150" i="1"/>
  <c r="B150" i="1"/>
  <c r="Z144" i="1"/>
  <c r="Y144" i="1"/>
  <c r="X144" i="1"/>
  <c r="W144" i="1"/>
  <c r="V144" i="1"/>
  <c r="U144" i="1"/>
  <c r="T144" i="1"/>
  <c r="S144" i="1"/>
  <c r="R144" i="1"/>
  <c r="Q144" i="1"/>
  <c r="P144" i="1"/>
  <c r="O144" i="1"/>
  <c r="N144" i="1"/>
  <c r="M144" i="1"/>
  <c r="L144" i="1"/>
  <c r="K144" i="1"/>
  <c r="J144" i="1"/>
  <c r="I144" i="1"/>
  <c r="H144" i="1"/>
  <c r="G144" i="1"/>
  <c r="F144" i="1"/>
  <c r="E144" i="1"/>
  <c r="D144" i="1"/>
  <c r="C144" i="1"/>
  <c r="B144" i="1"/>
  <c r="Z138" i="1"/>
  <c r="Y138" i="1"/>
  <c r="X138" i="1"/>
  <c r="W138" i="1"/>
  <c r="V138" i="1"/>
  <c r="U138" i="1"/>
  <c r="T138" i="1"/>
  <c r="S138" i="1"/>
  <c r="R138" i="1"/>
  <c r="Q138" i="1"/>
  <c r="P138" i="1"/>
  <c r="O138" i="1"/>
  <c r="N138" i="1"/>
  <c r="M138" i="1"/>
  <c r="L138" i="1"/>
  <c r="K138" i="1"/>
  <c r="J138" i="1"/>
  <c r="I138" i="1"/>
  <c r="H138" i="1"/>
  <c r="G138" i="1"/>
  <c r="F138" i="1"/>
  <c r="E138" i="1"/>
  <c r="D138" i="1"/>
  <c r="C138" i="1"/>
  <c r="B138" i="1"/>
  <c r="Z132" i="1"/>
  <c r="Y132" i="1"/>
  <c r="X132" i="1"/>
  <c r="W132" i="1"/>
  <c r="V132" i="1"/>
  <c r="U132" i="1"/>
  <c r="T132" i="1"/>
  <c r="S132" i="1"/>
  <c r="R132" i="1"/>
  <c r="Q132" i="1"/>
  <c r="P132" i="1"/>
  <c r="O132" i="1"/>
  <c r="N132" i="1"/>
  <c r="M132" i="1"/>
  <c r="L132" i="1"/>
  <c r="K132" i="1"/>
  <c r="J132" i="1"/>
  <c r="I132" i="1"/>
  <c r="H132" i="1"/>
  <c r="G132" i="1"/>
  <c r="F132" i="1"/>
  <c r="E132" i="1"/>
  <c r="D132" i="1"/>
  <c r="C132" i="1"/>
  <c r="B132" i="1"/>
  <c r="Z126" i="1"/>
  <c r="Y126" i="1"/>
  <c r="X126" i="1"/>
  <c r="W126" i="1"/>
  <c r="V126" i="1"/>
  <c r="U126" i="1"/>
  <c r="T126" i="1"/>
  <c r="S126" i="1"/>
  <c r="R126" i="1"/>
  <c r="Q126" i="1"/>
  <c r="P126" i="1"/>
  <c r="O126" i="1"/>
  <c r="N126" i="1"/>
  <c r="M126" i="1"/>
  <c r="L126" i="1"/>
  <c r="K126" i="1"/>
  <c r="J126" i="1"/>
  <c r="I126" i="1"/>
  <c r="H126" i="1"/>
  <c r="G126" i="1"/>
  <c r="F126" i="1"/>
  <c r="E126" i="1"/>
  <c r="D126" i="1"/>
  <c r="C126" i="1"/>
  <c r="B126" i="1"/>
  <c r="Z120" i="1"/>
  <c r="Y120" i="1"/>
  <c r="X120" i="1"/>
  <c r="W120" i="1"/>
  <c r="V120" i="1"/>
  <c r="U120" i="1"/>
  <c r="T120" i="1"/>
  <c r="S120" i="1"/>
  <c r="R120" i="1"/>
  <c r="Q120" i="1"/>
  <c r="P120" i="1"/>
  <c r="O120" i="1"/>
  <c r="N120" i="1"/>
  <c r="M120" i="1"/>
  <c r="L120" i="1"/>
  <c r="K120" i="1"/>
  <c r="J120" i="1"/>
  <c r="I120" i="1"/>
  <c r="H120" i="1"/>
  <c r="G120" i="1"/>
  <c r="F120" i="1"/>
  <c r="E120" i="1"/>
  <c r="D120" i="1"/>
  <c r="C120" i="1"/>
  <c r="B120" i="1"/>
  <c r="B162" i="1" l="1"/>
  <c r="C162" i="1"/>
  <c r="D162" i="1"/>
  <c r="H162" i="1"/>
  <c r="I162" i="1"/>
  <c r="E162" i="1"/>
  <c r="F162" i="1"/>
  <c r="J162" i="1"/>
  <c r="G162" i="1"/>
  <c r="O162" i="1"/>
  <c r="P162" i="1"/>
  <c r="M162" i="1"/>
  <c r="Q162" i="1"/>
  <c r="T162" i="1"/>
  <c r="X162" i="1"/>
  <c r="U162" i="1"/>
  <c r="Y162" i="1"/>
  <c r="V162" i="1"/>
  <c r="S83" i="1" l="1"/>
  <c r="S22" i="1"/>
  <c r="R83" i="1"/>
  <c r="Q70" i="1"/>
  <c r="Q72" i="1" s="1"/>
  <c r="P107" i="1"/>
  <c r="P83" i="1"/>
  <c r="O107" i="1"/>
  <c r="M107" i="1"/>
  <c r="K83" i="1"/>
  <c r="K22" i="1"/>
  <c r="J83" i="1"/>
  <c r="H107" i="1"/>
  <c r="H83" i="1"/>
  <c r="G107" i="1"/>
  <c r="D107" i="1"/>
  <c r="C83" i="1"/>
  <c r="Z107" i="1"/>
  <c r="Y107" i="1"/>
  <c r="X107" i="1"/>
  <c r="T107" i="1"/>
  <c r="S107" i="1"/>
  <c r="R107" i="1"/>
  <c r="Z83" i="1"/>
  <c r="Z99" i="1" s="1"/>
  <c r="Z101" i="1" s="1"/>
  <c r="Z103" i="1" s="1"/>
  <c r="Y83" i="1"/>
  <c r="X83" i="1"/>
  <c r="X99" i="1" s="1"/>
  <c r="O83" i="1"/>
  <c r="G83" i="1"/>
  <c r="Y70" i="1"/>
  <c r="Y72" i="1" s="1"/>
  <c r="X70" i="1"/>
  <c r="X72" i="1" s="1"/>
  <c r="V61" i="1"/>
  <c r="U61" i="1"/>
  <c r="Y49" i="1"/>
  <c r="Y51" i="1" s="1"/>
  <c r="X49" i="1"/>
  <c r="X51" i="1" s="1"/>
  <c r="V36" i="1"/>
  <c r="U36" i="1"/>
  <c r="W22" i="1"/>
  <c r="V22" i="1"/>
  <c r="I22" i="1"/>
  <c r="Z19" i="1"/>
  <c r="U19" i="1"/>
  <c r="B83" i="1"/>
  <c r="Z77" i="1"/>
  <c r="Y77" i="1"/>
  <c r="Y113" i="1" s="1"/>
  <c r="Y167" i="1" s="1"/>
  <c r="X77" i="1"/>
  <c r="X113" i="1" s="1"/>
  <c r="X167" i="1" s="1"/>
  <c r="W77" i="1"/>
  <c r="W113" i="1" s="1"/>
  <c r="W167" i="1" s="1"/>
  <c r="V77" i="1"/>
  <c r="V113" i="1" s="1"/>
  <c r="V167" i="1" s="1"/>
  <c r="U77" i="1"/>
  <c r="U113" i="1" s="1"/>
  <c r="U167" i="1" s="1"/>
  <c r="T77" i="1"/>
  <c r="T113" i="1" s="1"/>
  <c r="T167" i="1" s="1"/>
  <c r="S77" i="1"/>
  <c r="S113" i="1" s="1"/>
  <c r="S167" i="1" s="1"/>
  <c r="R77" i="1"/>
  <c r="R113" i="1" s="1"/>
  <c r="R167" i="1" s="1"/>
  <c r="Q77" i="1"/>
  <c r="Q113" i="1" s="1"/>
  <c r="Q167" i="1" s="1"/>
  <c r="P77" i="1"/>
  <c r="P113" i="1" s="1"/>
  <c r="P167" i="1" s="1"/>
  <c r="O77" i="1"/>
  <c r="O113" i="1" s="1"/>
  <c r="O167" i="1" s="1"/>
  <c r="N77" i="1"/>
  <c r="N113" i="1" s="1"/>
  <c r="N167" i="1" s="1"/>
  <c r="M77" i="1"/>
  <c r="M113" i="1" s="1"/>
  <c r="M167" i="1" s="1"/>
  <c r="L77" i="1"/>
  <c r="L113" i="1" s="1"/>
  <c r="L167" i="1" s="1"/>
  <c r="K77" i="1"/>
  <c r="K113" i="1" s="1"/>
  <c r="K167" i="1" s="1"/>
  <c r="J77" i="1"/>
  <c r="J113" i="1" s="1"/>
  <c r="J167" i="1" s="1"/>
  <c r="I77" i="1"/>
  <c r="I113" i="1" s="1"/>
  <c r="I167" i="1" s="1"/>
  <c r="H77" i="1"/>
  <c r="H113" i="1" s="1"/>
  <c r="H167" i="1" s="1"/>
  <c r="G77" i="1"/>
  <c r="G113" i="1" s="1"/>
  <c r="G167" i="1" s="1"/>
  <c r="F77" i="1"/>
  <c r="F113" i="1" s="1"/>
  <c r="F167" i="1" s="1"/>
  <c r="E77" i="1"/>
  <c r="E113" i="1" s="1"/>
  <c r="E167" i="1" s="1"/>
  <c r="D77" i="1"/>
  <c r="D113" i="1" s="1"/>
  <c r="D167" i="1" s="1"/>
  <c r="C77" i="1"/>
  <c r="C113" i="1" s="1"/>
  <c r="C167" i="1" s="1"/>
  <c r="B77" i="1"/>
  <c r="B113" i="1" s="1"/>
  <c r="B167" i="1" s="1"/>
  <c r="Z113" i="1" l="1"/>
  <c r="Z167" i="1" s="1"/>
  <c r="D83" i="1"/>
  <c r="D99" i="1" s="1"/>
  <c r="D101" i="1" s="1"/>
  <c r="D103" i="1" s="1"/>
  <c r="I107" i="1"/>
  <c r="L83" i="1"/>
  <c r="O22" i="1"/>
  <c r="Q107" i="1"/>
  <c r="T83" i="1"/>
  <c r="T99" i="1" s="1"/>
  <c r="T101" i="1" s="1"/>
  <c r="T103" i="1" s="1"/>
  <c r="C107" i="1"/>
  <c r="F83" i="1"/>
  <c r="F99" i="1" s="1"/>
  <c r="F101" i="1" s="1"/>
  <c r="F103" i="1" s="1"/>
  <c r="J107" i="1"/>
  <c r="K107" i="1"/>
  <c r="N83" i="1"/>
  <c r="N99" i="1" s="1"/>
  <c r="N101" i="1" s="1"/>
  <c r="N103" i="1" s="1"/>
  <c r="Q22" i="1"/>
  <c r="J70" i="1"/>
  <c r="J72" i="1" s="1"/>
  <c r="B107" i="1"/>
  <c r="J22" i="1"/>
  <c r="L107" i="1"/>
  <c r="H22" i="1"/>
  <c r="M83" i="1"/>
  <c r="M99" i="1" s="1"/>
  <c r="M101" i="1" s="1"/>
  <c r="M103" i="1" s="1"/>
  <c r="R22" i="1"/>
  <c r="B70" i="1"/>
  <c r="B72" i="1" s="1"/>
  <c r="B22" i="1"/>
  <c r="N19" i="1"/>
  <c r="B36" i="1"/>
  <c r="D19" i="1"/>
  <c r="D70" i="1"/>
  <c r="D72" i="1" s="1"/>
  <c r="I83" i="1"/>
  <c r="I99" i="1" s="1"/>
  <c r="I101" i="1" s="1"/>
  <c r="I103" i="1" s="1"/>
  <c r="L22" i="1"/>
  <c r="O19" i="1"/>
  <c r="O23" i="1" s="1"/>
  <c r="O70" i="1"/>
  <c r="O72" i="1" s="1"/>
  <c r="R19" i="1"/>
  <c r="T19" i="1"/>
  <c r="I61" i="1"/>
  <c r="Q61" i="1"/>
  <c r="M36" i="1"/>
  <c r="B49" i="1"/>
  <c r="B51" i="1" s="1"/>
  <c r="B61" i="1"/>
  <c r="E83" i="1"/>
  <c r="E99" i="1" s="1"/>
  <c r="E101" i="1" s="1"/>
  <c r="E103" i="1" s="1"/>
  <c r="N36" i="1"/>
  <c r="F61" i="1"/>
  <c r="J99" i="1"/>
  <c r="J101" i="1" s="1"/>
  <c r="J103" i="1" s="1"/>
  <c r="K36" i="1"/>
  <c r="T22" i="1"/>
  <c r="L99" i="1"/>
  <c r="L101" i="1" s="1"/>
  <c r="L103" i="1" s="1"/>
  <c r="D22" i="1"/>
  <c r="G36" i="1"/>
  <c r="L19" i="1"/>
  <c r="O61" i="1"/>
  <c r="T70" i="1"/>
  <c r="T72" i="1" s="1"/>
  <c r="B19" i="1"/>
  <c r="D49" i="1"/>
  <c r="D51" i="1" s="1"/>
  <c r="O49" i="1"/>
  <c r="O51" i="1" s="1"/>
  <c r="Q36" i="1"/>
  <c r="S36" i="1"/>
  <c r="T49" i="1"/>
  <c r="T51" i="1" s="1"/>
  <c r="B99" i="1"/>
  <c r="B101" i="1" s="1"/>
  <c r="B103" i="1" s="1"/>
  <c r="I49" i="1"/>
  <c r="I51" i="1" s="1"/>
  <c r="I62" i="1" s="1"/>
  <c r="Q49" i="1"/>
  <c r="R49" i="1"/>
  <c r="R51" i="1" s="1"/>
  <c r="E107" i="1"/>
  <c r="D36" i="1"/>
  <c r="E19" i="1"/>
  <c r="E49" i="1"/>
  <c r="E51" i="1" s="1"/>
  <c r="H61" i="1"/>
  <c r="L36" i="1"/>
  <c r="M22" i="1"/>
  <c r="P61" i="1"/>
  <c r="S99" i="1"/>
  <c r="S101" i="1" s="1"/>
  <c r="S103" i="1" s="1"/>
  <c r="Z49" i="1"/>
  <c r="Z51" i="1" s="1"/>
  <c r="F49" i="1"/>
  <c r="F51" i="1" s="1"/>
  <c r="X61" i="1"/>
  <c r="X62" i="1" s="1"/>
  <c r="X73" i="1" s="1"/>
  <c r="G22" i="1"/>
  <c r="V19" i="1"/>
  <c r="V23" i="1" s="1"/>
  <c r="V37" i="1" s="1"/>
  <c r="Z22" i="1"/>
  <c r="Z23" i="1" s="1"/>
  <c r="Y36" i="1"/>
  <c r="Y61" i="1"/>
  <c r="Y62" i="1" s="1"/>
  <c r="Y73" i="1" s="1"/>
  <c r="V83" i="1"/>
  <c r="V99" i="1" s="1"/>
  <c r="V101" i="1" s="1"/>
  <c r="V103" i="1" s="1"/>
  <c r="V107" i="1"/>
  <c r="D61" i="1"/>
  <c r="J61" i="1"/>
  <c r="O36" i="1"/>
  <c r="P19" i="1"/>
  <c r="P22" i="1"/>
  <c r="R70" i="1"/>
  <c r="R72" i="1" s="1"/>
  <c r="T61" i="1"/>
  <c r="E22" i="1"/>
  <c r="H49" i="1"/>
  <c r="H51" i="1" s="1"/>
  <c r="I70" i="1"/>
  <c r="I72" i="1" s="1"/>
  <c r="P49" i="1"/>
  <c r="P51" i="1" s="1"/>
  <c r="Q51" i="1"/>
  <c r="Q62" i="1" s="1"/>
  <c r="Q73" i="1" s="1"/>
  <c r="T36" i="1"/>
  <c r="W36" i="1"/>
  <c r="Z70" i="1"/>
  <c r="Z72" i="1" s="1"/>
  <c r="F19" i="1"/>
  <c r="Y22" i="1"/>
  <c r="F36" i="1"/>
  <c r="W19" i="1"/>
  <c r="W23" i="1" s="1"/>
  <c r="Z36" i="1"/>
  <c r="U49" i="1"/>
  <c r="U51" i="1" s="1"/>
  <c r="U62" i="1" s="1"/>
  <c r="Z61" i="1"/>
  <c r="U70" i="1"/>
  <c r="U72" i="1" s="1"/>
  <c r="W83" i="1"/>
  <c r="W99" i="1" s="1"/>
  <c r="W101" i="1" s="1"/>
  <c r="W103" i="1" s="1"/>
  <c r="W107" i="1"/>
  <c r="F70" i="1"/>
  <c r="F72" i="1" s="1"/>
  <c r="H36" i="1"/>
  <c r="I19" i="1"/>
  <c r="I23" i="1" s="1"/>
  <c r="M49" i="1"/>
  <c r="M51" i="1" s="1"/>
  <c r="M61" i="1"/>
  <c r="M70" i="1"/>
  <c r="M72" i="1" s="1"/>
  <c r="P36" i="1"/>
  <c r="Q19" i="1"/>
  <c r="E70" i="1"/>
  <c r="E72" i="1" s="1"/>
  <c r="N70" i="1"/>
  <c r="N72" i="1" s="1"/>
  <c r="X36" i="1"/>
  <c r="G19" i="1"/>
  <c r="K61" i="1"/>
  <c r="X19" i="1"/>
  <c r="V49" i="1"/>
  <c r="V51" i="1" s="1"/>
  <c r="V62" i="1" s="1"/>
  <c r="V70" i="1"/>
  <c r="V72" i="1" s="1"/>
  <c r="X101" i="1"/>
  <c r="X103" i="1" s="1"/>
  <c r="E61" i="1"/>
  <c r="I36" i="1"/>
  <c r="J19" i="1"/>
  <c r="J49" i="1"/>
  <c r="J51" i="1" s="1"/>
  <c r="L49" i="1"/>
  <c r="L51" i="1" s="1"/>
  <c r="L61" i="1"/>
  <c r="L70" i="1"/>
  <c r="L72" i="1" s="1"/>
  <c r="R61" i="1"/>
  <c r="M19" i="1"/>
  <c r="X22" i="1"/>
  <c r="W61" i="1"/>
  <c r="E36" i="1"/>
  <c r="F22" i="1"/>
  <c r="N22" i="1"/>
  <c r="U83" i="1"/>
  <c r="U99" i="1" s="1"/>
  <c r="U101" i="1" s="1"/>
  <c r="U103" i="1" s="1"/>
  <c r="U107" i="1"/>
  <c r="H19" i="1"/>
  <c r="H70" i="1"/>
  <c r="H72" i="1" s="1"/>
  <c r="K49" i="1"/>
  <c r="K51" i="1" s="1"/>
  <c r="Y19" i="1"/>
  <c r="U22" i="1"/>
  <c r="U23" i="1" s="1"/>
  <c r="U37" i="1" s="1"/>
  <c r="W49" i="1"/>
  <c r="W51" i="1" s="1"/>
  <c r="W70" i="1"/>
  <c r="W72" i="1" s="1"/>
  <c r="Y99" i="1"/>
  <c r="Y101" i="1" s="1"/>
  <c r="Y103" i="1" s="1"/>
  <c r="C19" i="1"/>
  <c r="C22" i="1"/>
  <c r="C36" i="1"/>
  <c r="C49" i="1"/>
  <c r="C51" i="1" s="1"/>
  <c r="C61" i="1"/>
  <c r="C70" i="1"/>
  <c r="C72" i="1" s="1"/>
  <c r="F107" i="1"/>
  <c r="G49" i="1"/>
  <c r="G51" i="1" s="1"/>
  <c r="G61" i="1"/>
  <c r="G70" i="1"/>
  <c r="G72" i="1" s="1"/>
  <c r="J36" i="1"/>
  <c r="K19" i="1"/>
  <c r="K23" i="1" s="1"/>
  <c r="K70" i="1"/>
  <c r="K72" i="1" s="1"/>
  <c r="N49" i="1"/>
  <c r="N51" i="1" s="1"/>
  <c r="N61" i="1"/>
  <c r="N107" i="1"/>
  <c r="P70" i="1"/>
  <c r="P72" i="1" s="1"/>
  <c r="Q83" i="1"/>
  <c r="Q99" i="1" s="1"/>
  <c r="Q101" i="1" s="1"/>
  <c r="Q103" i="1" s="1"/>
  <c r="R36" i="1"/>
  <c r="S19" i="1"/>
  <c r="S23" i="1" s="1"/>
  <c r="S49" i="1"/>
  <c r="S51" i="1" s="1"/>
  <c r="S61" i="1"/>
  <c r="S70" i="1"/>
  <c r="S72" i="1" s="1"/>
  <c r="R99" i="1"/>
  <c r="R101" i="1" s="1"/>
  <c r="R103" i="1" s="1"/>
  <c r="P99" i="1"/>
  <c r="P101" i="1" s="1"/>
  <c r="P103" i="1" s="1"/>
  <c r="O99" i="1"/>
  <c r="O101" i="1" s="1"/>
  <c r="O103" i="1" s="1"/>
  <c r="K99" i="1"/>
  <c r="K101" i="1" s="1"/>
  <c r="K103" i="1" s="1"/>
  <c r="H99" i="1"/>
  <c r="H101" i="1" s="1"/>
  <c r="H103" i="1" s="1"/>
  <c r="G99" i="1"/>
  <c r="G101" i="1" s="1"/>
  <c r="G103" i="1" s="1"/>
  <c r="C99" i="1"/>
  <c r="C101" i="1" s="1"/>
  <c r="C103" i="1" s="1"/>
  <c r="H23" i="1" l="1"/>
  <c r="H37" i="1" s="1"/>
  <c r="V73" i="1"/>
  <c r="U73" i="1"/>
  <c r="I73" i="1"/>
  <c r="Q23" i="1"/>
  <c r="Q37" i="1" s="1"/>
  <c r="H62" i="1"/>
  <c r="H73" i="1" s="1"/>
  <c r="D62" i="1"/>
  <c r="D73" i="1" s="1"/>
  <c r="B23" i="1"/>
  <c r="B37" i="1" s="1"/>
  <c r="S62" i="1"/>
  <c r="S73" i="1" s="1"/>
  <c r="N23" i="1"/>
  <c r="N37" i="1" s="1"/>
  <c r="J23" i="1"/>
  <c r="J37" i="1" s="1"/>
  <c r="X23" i="1"/>
  <c r="X37" i="1" s="1"/>
  <c r="K62" i="1"/>
  <c r="K73" i="1" s="1"/>
  <c r="O62" i="1"/>
  <c r="O73" i="1" s="1"/>
  <c r="R23" i="1"/>
  <c r="R37" i="1" s="1"/>
  <c r="K37" i="1"/>
  <c r="M23" i="1"/>
  <c r="M37" i="1" s="1"/>
  <c r="R62" i="1"/>
  <c r="R73" i="1" s="1"/>
  <c r="P62" i="1"/>
  <c r="P73" i="1" s="1"/>
  <c r="J62" i="1"/>
  <c r="J73" i="1" s="1"/>
  <c r="F62" i="1"/>
  <c r="F73" i="1" s="1"/>
  <c r="L23" i="1"/>
  <c r="L37" i="1" s="1"/>
  <c r="C23" i="1"/>
  <c r="C37" i="1" s="1"/>
  <c r="I37" i="1"/>
  <c r="O37" i="1"/>
  <c r="F23" i="1"/>
  <c r="F37" i="1" s="1"/>
  <c r="G62" i="1"/>
  <c r="G73" i="1" s="1"/>
  <c r="B62" i="1"/>
  <c r="B73" i="1" s="1"/>
  <c r="S37" i="1"/>
  <c r="C62" i="1"/>
  <c r="C73" i="1" s="1"/>
  <c r="Z37" i="1"/>
  <c r="Z62" i="1"/>
  <c r="Z73" i="1" s="1"/>
  <c r="E62" i="1"/>
  <c r="E73" i="1" s="1"/>
  <c r="D23" i="1"/>
  <c r="D37" i="1" s="1"/>
  <c r="N62" i="1"/>
  <c r="N73" i="1" s="1"/>
  <c r="T62" i="1"/>
  <c r="T73" i="1" s="1"/>
  <c r="T23" i="1"/>
  <c r="T37" i="1" s="1"/>
  <c r="Y23" i="1"/>
  <c r="Y37" i="1" s="1"/>
  <c r="M62" i="1"/>
  <c r="M73" i="1" s="1"/>
  <c r="E23" i="1"/>
  <c r="E37" i="1" s="1"/>
  <c r="W37" i="1"/>
  <c r="W62" i="1"/>
  <c r="W73" i="1" s="1"/>
  <c r="P23" i="1"/>
  <c r="P37" i="1" s="1"/>
  <c r="L62" i="1"/>
  <c r="L73" i="1" s="1"/>
  <c r="G23" i="1"/>
  <c r="G37" i="1" s="1"/>
  <c r="AG177" i="1"/>
  <c r="AQ162" i="1" l="1"/>
</calcChain>
</file>

<file path=xl/sharedStrings.xml><?xml version="1.0" encoding="utf-8"?>
<sst xmlns="http://schemas.openxmlformats.org/spreadsheetml/2006/main" count="413" uniqueCount="179">
  <si>
    <t>Estado de Situación Financiera</t>
  </si>
  <si>
    <t>Ingresos operacionales</t>
  </si>
  <si>
    <t>Costos operacionales</t>
  </si>
  <si>
    <t>Otros</t>
  </si>
  <si>
    <t>Volumen distribuido (toneladas)</t>
  </si>
  <si>
    <t>TOTAL</t>
  </si>
  <si>
    <t>Resultado Operacional (ex Deterioro activos)</t>
  </si>
  <si>
    <t>Statement of Financial Position</t>
  </si>
  <si>
    <t>Cash and cash equivalents</t>
  </si>
  <si>
    <t>Other current financial assets</t>
  </si>
  <si>
    <t>Other current non-financial assets</t>
  </si>
  <si>
    <t>Current trade debtors and other accounts receivable</t>
  </si>
  <si>
    <t>Current accounts receivable from related entities</t>
  </si>
  <si>
    <t>Inventories</t>
  </si>
  <si>
    <t>Biological assets, current</t>
  </si>
  <si>
    <t>Current tax assets</t>
  </si>
  <si>
    <t>Total current assets other than assets or groups of assets for disposal classified as held for sale or as held for distribution to owners</t>
  </si>
  <si>
    <t>Non-current assets or groups of assets for disposal classified as held for sale</t>
  </si>
  <si>
    <t>Non-current assets or groups of assets for disposal classified as held for distribution to owners</t>
  </si>
  <si>
    <t>Non-current assets or groups of assets for disposal classified as held for sale or as held for distribution to owners</t>
  </si>
  <si>
    <t>Total Current Assets</t>
  </si>
  <si>
    <t>Non-current assets</t>
  </si>
  <si>
    <t>Other non-current financial assets</t>
  </si>
  <si>
    <t>Other non-current non-financial assets</t>
  </si>
  <si>
    <t>Non-current fees receivable</t>
  </si>
  <si>
    <t>Non-current accounts receivable with related entities</t>
  </si>
  <si>
    <t>Equity accounted investees</t>
  </si>
  <si>
    <t>Intangible assets other than goodwill</t>
  </si>
  <si>
    <t>Goodwill</t>
  </si>
  <si>
    <t>Property, plant and equipment</t>
  </si>
  <si>
    <t>Right of use assets</t>
  </si>
  <si>
    <t>Deferred tax assets</t>
  </si>
  <si>
    <t>Investment property</t>
  </si>
  <si>
    <t>Total Non-Current Assets</t>
  </si>
  <si>
    <t>Total Assets</t>
  </si>
  <si>
    <t>Equity and Liabilities</t>
  </si>
  <si>
    <t>Liabilities</t>
  </si>
  <si>
    <t>Current Liabilities</t>
  </si>
  <si>
    <t>ThUS$</t>
  </si>
  <si>
    <t>Other current financial liabilities</t>
  </si>
  <si>
    <t>Current lease liabilities</t>
  </si>
  <si>
    <t>Current trade accounts and other accounts payable</t>
  </si>
  <si>
    <t>Current accounts payable to related entities</t>
  </si>
  <si>
    <t>Other current provisions</t>
  </si>
  <si>
    <t>Pasivos por Impuestos corrientes</t>
  </si>
  <si>
    <t>Current provisions for employee benefits</t>
  </si>
  <si>
    <t>Other current non-financial liabilities</t>
  </si>
  <si>
    <t>Total current liabilities other than liabilities included in groups of assets for disposal classified as held for sale</t>
  </si>
  <si>
    <t>Liabilities included in groups of assets for disposal classified as held for sale</t>
  </si>
  <si>
    <t>Total Current Liabilities</t>
  </si>
  <si>
    <t>Non-Current Liabilities</t>
  </si>
  <si>
    <t>Other non-current financial liabilities</t>
  </si>
  <si>
    <t>Non-current lease liabilities</t>
  </si>
  <si>
    <t>Other non-current accounts payable</t>
  </si>
  <si>
    <t>Non-current accounts payable to related entitites</t>
  </si>
  <si>
    <t>Other provisions, non-current</t>
  </si>
  <si>
    <t>Deferred tax liabilities</t>
  </si>
  <si>
    <t>Non-current provisions for employee benefits</t>
  </si>
  <si>
    <t>Other non-financial, non-current liabilities</t>
  </si>
  <si>
    <t>Total Non-Current Liabilities</t>
  </si>
  <si>
    <t>Total Liabilities</t>
  </si>
  <si>
    <t>Equity</t>
  </si>
  <si>
    <t>Issued capital</t>
  </si>
  <si>
    <t>Retained earnings</t>
  </si>
  <si>
    <t>Issuance premium</t>
  </si>
  <si>
    <t>Own shares in portfolio</t>
  </si>
  <si>
    <t>Other equity interests</t>
  </si>
  <si>
    <t>Other reserves</t>
  </si>
  <si>
    <t>Equity attributable to the parent company's equity</t>
  </si>
  <si>
    <t>Non-controlling interest</t>
  </si>
  <si>
    <t>Total Equity</t>
  </si>
  <si>
    <t>Total Equity and Liabilities</t>
  </si>
  <si>
    <t>Income Statement</t>
  </si>
  <si>
    <t>Profit (loss)</t>
  </si>
  <si>
    <t>Operating revenue</t>
  </si>
  <si>
    <t>Cost of sales</t>
  </si>
  <si>
    <t>Gross Profit</t>
  </si>
  <si>
    <t>Losses arising from derecognition of financial assets measured at amortized cost</t>
  </si>
  <si>
    <t>Other income, per function</t>
  </si>
  <si>
    <t>Increase (Impairment) Biological Assets to FV</t>
  </si>
  <si>
    <t>Distribution costs</t>
  </si>
  <si>
    <t>Administration expenses</t>
  </si>
  <si>
    <t>Other expenses, per function</t>
  </si>
  <si>
    <t>Other profit (loss)</t>
  </si>
  <si>
    <t>Financial income</t>
  </si>
  <si>
    <t>Financial expenses</t>
  </si>
  <si>
    <t>Share of profit (loss) of equity accounted investees</t>
  </si>
  <si>
    <t>Amortization lower value of investments</t>
  </si>
  <si>
    <t>Exchange rate differences</t>
  </si>
  <si>
    <t>Results of indexed units</t>
  </si>
  <si>
    <t>Profits (losses) arising from the difference between the previous book value and the fair value of reclassified financial assets measured at fair value</t>
  </si>
  <si>
    <t>Profits arising from the derecognition of financial assets measured at amortized cost</t>
  </si>
  <si>
    <t>Profit (loss) before tax</t>
  </si>
  <si>
    <t>Income tax expense</t>
  </si>
  <si>
    <t>Profit (loss) from continued operations</t>
  </si>
  <si>
    <t>Profit (loss) from discontinued operations</t>
  </si>
  <si>
    <t>Profit (loss) attributable to</t>
  </si>
  <si>
    <t>Profit (loss), attributable to parent company equity holders</t>
  </si>
  <si>
    <t>Profit (loss), attributable to non-controlling interests</t>
  </si>
  <si>
    <t>Depreciation and amortization</t>
  </si>
  <si>
    <t>Results per Segment</t>
  </si>
  <si>
    <t>Blueberries</t>
  </si>
  <si>
    <t>Raspberries</t>
  </si>
  <si>
    <t>Blackberries</t>
  </si>
  <si>
    <t>Strawberries</t>
  </si>
  <si>
    <t>Cherries</t>
  </si>
  <si>
    <t>Value-added products</t>
  </si>
  <si>
    <t>Distributed volume (tons)</t>
  </si>
  <si>
    <t>Operating Income (ex Impairment of assets)</t>
  </si>
  <si>
    <t>Detail of Planted Area (Hectares)</t>
  </si>
  <si>
    <t>Productive area</t>
  </si>
  <si>
    <t>Non-productive area</t>
  </si>
  <si>
    <t>2Q12</t>
  </si>
  <si>
    <t>3Q12</t>
  </si>
  <si>
    <t>4Q12</t>
  </si>
  <si>
    <t>1Q13</t>
  </si>
  <si>
    <t>2Q13</t>
  </si>
  <si>
    <t>3Q13</t>
  </si>
  <si>
    <t>4Q13</t>
  </si>
  <si>
    <t>1Q14</t>
  </si>
  <si>
    <t>2Q14</t>
  </si>
  <si>
    <t>3Q14</t>
  </si>
  <si>
    <t>4Q14</t>
  </si>
  <si>
    <t>1Q15</t>
  </si>
  <si>
    <t>2Q15</t>
  </si>
  <si>
    <t>3Q15</t>
  </si>
  <si>
    <t>4Q15</t>
  </si>
  <si>
    <t>1Q16</t>
  </si>
  <si>
    <t>2Q16</t>
  </si>
  <si>
    <t>3Q16</t>
  </si>
  <si>
    <t>4Q16</t>
  </si>
  <si>
    <t>1Q17</t>
  </si>
  <si>
    <t>2Q17</t>
  </si>
  <si>
    <t>3Q17</t>
  </si>
  <si>
    <t>4Q17</t>
  </si>
  <si>
    <t>1Q18</t>
  </si>
  <si>
    <t>2Q18</t>
  </si>
  <si>
    <t>3Q18</t>
  </si>
  <si>
    <t>4Q18</t>
  </si>
  <si>
    <t>1Q19</t>
  </si>
  <si>
    <t>2Q19</t>
  </si>
  <si>
    <t>3Q19</t>
  </si>
  <si>
    <t>4Q19</t>
  </si>
  <si>
    <t>1Q20</t>
  </si>
  <si>
    <t>2Q20</t>
  </si>
  <si>
    <t>Net Financial Debt (ThUS$)</t>
  </si>
  <si>
    <t>Financial Debt - Cash and Cash Equivalents</t>
  </si>
  <si>
    <t>IFRS 16 Effect on Net Financial Debt</t>
  </si>
  <si>
    <t>Adjusted Financial Debt - Cash and Cash Equivalents</t>
  </si>
  <si>
    <t>Financial Debt ST</t>
  </si>
  <si>
    <t>Financial Debt LT</t>
  </si>
  <si>
    <t>NFD/EBITDA LTM</t>
  </si>
  <si>
    <t>NFD/Equity</t>
  </si>
  <si>
    <t>EBITDA/Net Financial Expenses</t>
  </si>
  <si>
    <t>Operating income</t>
  </si>
  <si>
    <t>Operating costs</t>
  </si>
  <si>
    <t>3Q20</t>
  </si>
  <si>
    <t>EBITDA per Quarter</t>
  </si>
  <si>
    <t>4Q20</t>
  </si>
  <si>
    <t>1Q21</t>
  </si>
  <si>
    <t>2Q21</t>
  </si>
  <si>
    <t>3Q21</t>
  </si>
  <si>
    <t>4Q21</t>
  </si>
  <si>
    <t>1Q22</t>
  </si>
  <si>
    <t>2Q22</t>
  </si>
  <si>
    <t>3Q22</t>
  </si>
  <si>
    <t>4Q22</t>
  </si>
  <si>
    <t>1Q23</t>
  </si>
  <si>
    <t>2Q23</t>
  </si>
  <si>
    <t>3Q23</t>
  </si>
  <si>
    <t>4Q23</t>
  </si>
  <si>
    <t>1Q24</t>
  </si>
  <si>
    <t/>
  </si>
  <si>
    <t>2Q24</t>
  </si>
  <si>
    <t>3Q24</t>
  </si>
  <si>
    <t>*Financial ratios exclude the impact of IFRS 16</t>
  </si>
  <si>
    <t>Assets</t>
  </si>
  <si>
    <t>Current assets</t>
  </si>
  <si>
    <t xml:space="preserve">Evolution of Net Financial Debt and Financial Ratios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</si>
</sst>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_ * #,##0_ ;_ * \-#,##0_ ;_ * &quot;-&quot;_ ;_ @_ "/>
    <numFmt numFmtId="165" formatCode="_ * #,##0.00_ ;_ * \-#,##0.00_ ;_ * &quot;-&quot;??_ ;_ @_ "/>
    <numFmt numFmtId="166" formatCode="#,##0;\(#,##0\);\-"/>
    <numFmt numFmtId="167" formatCode="dd/mm/yy;@"/>
    <numFmt numFmtId="168" formatCode="0.0%"/>
    <numFmt numFmtId="169" formatCode="0.0"/>
    <numFmt numFmtId="170" formatCode="_ * #,##0.0_ ;_ * \-#,##0.0_ ;_ * &quot;-&quot;_ ;_ @_ "/>
    <numFmt numFmtId="171" formatCode="#,##0.0;\(#,##0.0\);\-"/>
    <numFmt numFmtId="172" formatCode="_ * #,##0_ ;_ * \-#,##0_ ;_ * &quot;-&quot;??_ ;_ @_ 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9"/>
      <name val="Czcionka tekstu podstawowego"/>
      <family val="2"/>
      <charset val="238"/>
    </font>
    <font>
      <b/>
      <sz val="8"/>
      <color indexed="9"/>
      <name val="Trebuchet MS"/>
      <family val="2"/>
    </font>
    <font>
      <sz val="11"/>
      <color theme="1"/>
      <name val="Trebuchet MS"/>
      <family val="2"/>
    </font>
    <font>
      <b/>
      <sz val="8"/>
      <name val="Trebuchet MS"/>
      <family val="2"/>
    </font>
    <font>
      <sz val="8"/>
      <name val="Trebuchet MS"/>
      <family val="2"/>
    </font>
    <font>
      <sz val="10"/>
      <color indexed="18"/>
      <name val="Trebuchet MS"/>
      <family val="2"/>
    </font>
    <font>
      <sz val="8"/>
      <color theme="1"/>
      <name val="Trebuchet MS"/>
      <family val="2"/>
    </font>
    <font>
      <b/>
      <sz val="9"/>
      <color indexed="9"/>
      <name val="Trebuchet MS"/>
      <family val="2"/>
    </font>
    <font>
      <b/>
      <sz val="10"/>
      <color indexed="9"/>
      <name val="Trebuchet MS"/>
      <family val="2"/>
    </font>
    <font>
      <sz val="9"/>
      <color theme="1"/>
      <name val="Trebuchet MS"/>
      <family val="2"/>
    </font>
    <font>
      <sz val="8"/>
      <name val="Calibri"/>
      <family val="2"/>
      <scheme val="minor"/>
    </font>
    <font>
      <i/>
      <sz val="9"/>
      <color theme="1"/>
      <name val="Trebuchet MS"/>
      <family val="2"/>
    </font>
  </fonts>
  <fills count="6">
    <fill>
      <patternFill patternType="none"/>
    </fill>
    <fill>
      <patternFill patternType="gray125"/>
    </fill>
    <fill>
      <patternFill patternType="solid">
        <fgColor indexed="30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2060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2" borderId="0" applyNumberFormat="0" applyBorder="0" applyAlignment="0" applyProtection="0"/>
    <xf numFmtId="164" fontId="1" fillId="0" borderId="0" applyFont="0" applyFill="0" applyBorder="0" applyAlignment="0" applyProtection="0"/>
  </cellStyleXfs>
  <cellXfs count="63">
    <xf numFmtId="0" fontId="0" fillId="0" borderId="0" xfId="0"/>
    <xf numFmtId="0" fontId="4" fillId="0" borderId="0" xfId="0" applyFont="1"/>
    <xf numFmtId="0" fontId="5" fillId="4" borderId="1" xfId="0" applyFont="1" applyFill="1" applyBorder="1" applyAlignment="1">
      <alignment vertical="center"/>
    </xf>
    <xf numFmtId="0" fontId="6" fillId="4" borderId="1" xfId="0" applyFont="1" applyFill="1" applyBorder="1" applyAlignment="1">
      <alignment vertical="center"/>
    </xf>
    <xf numFmtId="0" fontId="5" fillId="4" borderId="0" xfId="0" applyFont="1" applyFill="1" applyAlignment="1">
      <alignment horizontal="left" vertical="center" indent="1"/>
    </xf>
    <xf numFmtId="0" fontId="6" fillId="4" borderId="0" xfId="0" applyFont="1" applyFill="1" applyAlignment="1">
      <alignment vertical="center"/>
    </xf>
    <xf numFmtId="0" fontId="5" fillId="4" borderId="0" xfId="0" applyFont="1" applyFill="1" applyAlignment="1">
      <alignment horizontal="left" vertical="center" wrapText="1" indent="2"/>
    </xf>
    <xf numFmtId="0" fontId="6" fillId="4" borderId="0" xfId="0" applyFont="1" applyFill="1" applyAlignment="1">
      <alignment horizontal="left" vertical="center" indent="3"/>
    </xf>
    <xf numFmtId="166" fontId="6" fillId="0" borderId="5" xfId="0" applyNumberFormat="1" applyFont="1" applyBorder="1" applyAlignment="1">
      <alignment vertical="center"/>
    </xf>
    <xf numFmtId="0" fontId="5" fillId="4" borderId="0" xfId="0" applyFont="1" applyFill="1" applyAlignment="1">
      <alignment horizontal="left" vertical="center" wrapText="1" indent="3"/>
    </xf>
    <xf numFmtId="166" fontId="5" fillId="4" borderId="5" xfId="0" applyNumberFormat="1" applyFont="1" applyFill="1" applyBorder="1" applyAlignment="1">
      <alignment vertical="center"/>
    </xf>
    <xf numFmtId="0" fontId="6" fillId="4" borderId="0" xfId="0" applyFont="1" applyFill="1" applyAlignment="1">
      <alignment horizontal="left" vertical="center" wrapText="1" indent="3"/>
    </xf>
    <xf numFmtId="166" fontId="6" fillId="4" borderId="0" xfId="0" applyNumberFormat="1" applyFont="1" applyFill="1" applyAlignment="1">
      <alignment vertical="center"/>
    </xf>
    <xf numFmtId="0" fontId="5" fillId="4" borderId="0" xfId="0" applyFont="1" applyFill="1" applyAlignment="1">
      <alignment horizontal="left" vertical="center" wrapText="1" indent="1"/>
    </xf>
    <xf numFmtId="167" fontId="6" fillId="4" borderId="0" xfId="0" applyNumberFormat="1" applyFont="1" applyFill="1" applyAlignment="1">
      <alignment horizontal="center" vertical="center"/>
    </xf>
    <xf numFmtId="166" fontId="6" fillId="4" borderId="0" xfId="0" applyNumberFormat="1" applyFont="1" applyFill="1" applyAlignment="1">
      <alignment horizontal="center" vertical="center"/>
    </xf>
    <xf numFmtId="0" fontId="6" fillId="4" borderId="0" xfId="0" applyFont="1" applyFill="1" applyAlignment="1">
      <alignment horizontal="left" vertical="center" indent="4"/>
    </xf>
    <xf numFmtId="0" fontId="5" fillId="4" borderId="0" xfId="0" applyFont="1" applyFill="1" applyAlignment="1">
      <alignment horizontal="left" vertical="center" wrapText="1" indent="4"/>
    </xf>
    <xf numFmtId="0" fontId="6" fillId="4" borderId="0" xfId="0" applyFont="1" applyFill="1" applyAlignment="1">
      <alignment horizontal="left" vertical="center" wrapText="1" indent="4"/>
    </xf>
    <xf numFmtId="0" fontId="5" fillId="4" borderId="0" xfId="0" applyFont="1" applyFill="1" applyAlignment="1">
      <alignment horizontal="left" vertical="center" indent="4"/>
    </xf>
    <xf numFmtId="0" fontId="5" fillId="4" borderId="2" xfId="0" applyFont="1" applyFill="1" applyBorder="1" applyAlignment="1">
      <alignment horizontal="left" vertical="center" wrapText="1" indent="2"/>
    </xf>
    <xf numFmtId="0" fontId="7" fillId="3" borderId="0" xfId="0" applyFont="1" applyFill="1"/>
    <xf numFmtId="0" fontId="5" fillId="4" borderId="0" xfId="0" applyFont="1" applyFill="1" applyAlignment="1">
      <alignment horizontal="left" vertical="center" wrapText="1"/>
    </xf>
    <xf numFmtId="168" fontId="6" fillId="4" borderId="0" xfId="1" applyNumberFormat="1" applyFont="1" applyFill="1" applyBorder="1" applyAlignment="1" applyProtection="1">
      <alignment horizontal="right" vertical="center" indent="1"/>
    </xf>
    <xf numFmtId="9" fontId="6" fillId="4" borderId="0" xfId="1" applyFont="1" applyFill="1" applyBorder="1" applyAlignment="1" applyProtection="1">
      <alignment horizontal="right" vertical="center" indent="1"/>
    </xf>
    <xf numFmtId="0" fontId="6" fillId="4" borderId="0" xfId="0" applyFont="1" applyFill="1" applyAlignment="1">
      <alignment horizontal="left" vertical="center" wrapText="1" indent="2"/>
    </xf>
    <xf numFmtId="166" fontId="6" fillId="4" borderId="0" xfId="0" applyNumberFormat="1" applyFont="1" applyFill="1" applyAlignment="1">
      <alignment horizontal="center" vertical="center" wrapText="1"/>
    </xf>
    <xf numFmtId="0" fontId="3" fillId="4" borderId="0" xfId="2" applyFont="1" applyFill="1" applyBorder="1" applyAlignment="1">
      <alignment vertical="center"/>
    </xf>
    <xf numFmtId="14" fontId="3" fillId="4" borderId="0" xfId="2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 wrapText="1" indent="2"/>
    </xf>
    <xf numFmtId="166" fontId="4" fillId="0" borderId="0" xfId="0" applyNumberFormat="1" applyFont="1"/>
    <xf numFmtId="0" fontId="10" fillId="5" borderId="1" xfId="2" applyFont="1" applyFill="1" applyBorder="1" applyAlignment="1">
      <alignment vertical="center"/>
    </xf>
    <xf numFmtId="14" fontId="3" fillId="5" borderId="3" xfId="2" applyNumberFormat="1" applyFont="1" applyFill="1" applyBorder="1" applyAlignment="1">
      <alignment horizontal="center" vertical="center"/>
    </xf>
    <xf numFmtId="0" fontId="3" fillId="5" borderId="2" xfId="2" applyFont="1" applyFill="1" applyBorder="1" applyAlignment="1">
      <alignment vertical="center"/>
    </xf>
    <xf numFmtId="0" fontId="3" fillId="5" borderId="4" xfId="2" applyFont="1" applyFill="1" applyBorder="1" applyAlignment="1">
      <alignment horizontal="center" vertical="center"/>
    </xf>
    <xf numFmtId="14" fontId="3" fillId="5" borderId="4" xfId="2" applyNumberFormat="1" applyFont="1" applyFill="1" applyBorder="1" applyAlignment="1">
      <alignment horizontal="center" vertical="center"/>
    </xf>
    <xf numFmtId="0" fontId="8" fillId="5" borderId="0" xfId="0" applyFont="1" applyFill="1"/>
    <xf numFmtId="0" fontId="9" fillId="5" borderId="1" xfId="2" applyFont="1" applyFill="1" applyBorder="1" applyAlignment="1">
      <alignment vertical="center"/>
    </xf>
    <xf numFmtId="0" fontId="9" fillId="5" borderId="2" xfId="2" applyFont="1" applyFill="1" applyBorder="1" applyAlignment="1">
      <alignment vertical="center"/>
    </xf>
    <xf numFmtId="0" fontId="11" fillId="5" borderId="0" xfId="0" applyFont="1" applyFill="1"/>
    <xf numFmtId="0" fontId="3" fillId="5" borderId="0" xfId="2" applyFont="1" applyFill="1" applyBorder="1" applyAlignment="1">
      <alignment vertical="center"/>
    </xf>
    <xf numFmtId="0" fontId="5" fillId="4" borderId="2" xfId="0" applyFont="1" applyFill="1" applyBorder="1" applyAlignment="1">
      <alignment horizontal="left" vertical="center" wrapText="1" indent="1"/>
    </xf>
    <xf numFmtId="0" fontId="5" fillId="4" borderId="1" xfId="0" applyFont="1" applyFill="1" applyBorder="1" applyAlignment="1">
      <alignment horizontal="left" vertical="center" wrapText="1" indent="1"/>
    </xf>
    <xf numFmtId="0" fontId="6" fillId="4" borderId="1" xfId="0" applyFont="1" applyFill="1" applyBorder="1" applyAlignment="1">
      <alignment horizontal="left" vertical="center" wrapText="1" indent="2"/>
    </xf>
    <xf numFmtId="164" fontId="8" fillId="0" borderId="0" xfId="3" applyFont="1"/>
    <xf numFmtId="164" fontId="8" fillId="0" borderId="1" xfId="3" applyFont="1" applyBorder="1"/>
    <xf numFmtId="164" fontId="8" fillId="0" borderId="0" xfId="3" applyFont="1" applyBorder="1"/>
    <xf numFmtId="164" fontId="8" fillId="0" borderId="2" xfId="3" applyFont="1" applyBorder="1"/>
    <xf numFmtId="169" fontId="8" fillId="0" borderId="1" xfId="0" applyNumberFormat="1" applyFont="1" applyBorder="1"/>
    <xf numFmtId="170" fontId="8" fillId="0" borderId="1" xfId="3" applyNumberFormat="1" applyFont="1" applyBorder="1"/>
    <xf numFmtId="164" fontId="4" fillId="0" borderId="0" xfId="0" applyNumberFormat="1" applyFont="1"/>
    <xf numFmtId="165" fontId="4" fillId="0" borderId="0" xfId="0" applyNumberFormat="1" applyFont="1"/>
    <xf numFmtId="164" fontId="4" fillId="0" borderId="0" xfId="3" applyFont="1"/>
    <xf numFmtId="171" fontId="4" fillId="0" borderId="0" xfId="0" applyNumberFormat="1" applyFont="1"/>
    <xf numFmtId="170" fontId="8" fillId="0" borderId="1" xfId="0" applyNumberFormat="1" applyFont="1" applyBorder="1"/>
    <xf numFmtId="172" fontId="4" fillId="0" borderId="0" xfId="0" applyNumberFormat="1" applyFont="1"/>
    <xf numFmtId="0" fontId="3" fillId="5" borderId="6" xfId="2" applyFont="1" applyFill="1" applyBorder="1" applyAlignment="1">
      <alignment horizontal="center" vertical="center"/>
    </xf>
    <xf numFmtId="164" fontId="8" fillId="0" borderId="0" xfId="3" applyFont="1" applyFill="1"/>
    <xf numFmtId="164" fontId="8" fillId="0" borderId="1" xfId="3" applyFont="1" applyFill="1" applyBorder="1"/>
    <xf numFmtId="164" fontId="8" fillId="0" borderId="0" xfId="3" applyFont="1" applyFill="1" applyBorder="1"/>
    <xf numFmtId="164" fontId="8" fillId="0" borderId="2" xfId="3" applyFont="1" applyFill="1" applyBorder="1"/>
    <xf numFmtId="170" fontId="8" fillId="0" borderId="1" xfId="3" applyNumberFormat="1" applyFont="1" applyFill="1" applyBorder="1"/>
    <xf numFmtId="0" fontId="13" fillId="0" borderId="0" xfId="0" applyFont="1"/>
  </cellXfs>
  <cellStyles count="4">
    <cellStyle name="60% - akcent 1" xfId="2" xr:uid="{00000000-0005-0000-0000-000000000000}"/>
    <cellStyle name="Comma [0]" xfId="3" builtinId="6"/>
    <cellStyle name="Normal" xfId="0" builtinId="0"/>
    <cellStyle name="Percent" xfId="1" builtinId="5"/>
  </cellStyles>
  <dxfs count="9"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1060450</xdr:colOff>
      <xdr:row>0</xdr:row>
      <xdr:rowOff>107950</xdr:rowOff>
    </xdr:from>
    <xdr:to>
      <xdr:col>0</xdr:col>
      <xdr:colOff>1935553</xdr:colOff>
      <xdr:row>4</xdr:row>
      <xdr:rowOff>76200</xdr:rowOff>
    </xdr:to>
    <xdr:pic>
      <xdr:nvPicPr>
        <xdr:cNvPr id="3" name="Imagen 2" descr="Resultado de imagen para hortifrut logo">
          <a:extLst>
            <a:ext uri="{FF2B5EF4-FFF2-40B4-BE49-F238E27FC236}">
              <a16:creationId xmlns:a16="http://schemas.microsoft.com/office/drawing/2014/main" id="{6D709280-E069-44F7-A2DB-2011397A90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0450" y="107950"/>
          <a:ext cx="875103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AY201"/>
  <sheetViews>
    <sheetView showGridLines="0" tabSelected="1" zoomScale="85" zoomScaleNormal="85" workbookViewId="0">
      <pane xSplit="1" ySplit="7" topLeftCell="AM8" activePane="bottomRight" state="frozen"/>
      <selection pane="topRight" activeCell="B1" sqref="B1"/>
      <selection pane="bottomLeft" activeCell="A3" sqref="A3"/>
      <selection pane="bottomRight" activeCell="C4" sqref="C4"/>
    </sheetView>
  </sheetViews>
  <sheetFormatPr defaultColWidth="10.81640625" defaultRowHeight="14.5"/>
  <cols>
    <col min="1" max="1" width="46.453125" style="1" customWidth="1"/>
    <col min="2" max="51" width="11.1796875" style="1" customWidth="1"/>
    <col min="52" max="16384" width="10.81640625" style="1"/>
  </cols>
  <sheetData>
    <row r="4" spans="1:51">
      <c r="J4"/>
    </row>
    <row r="5" spans="1:51">
      <c r="J5"/>
    </row>
    <row r="6" spans="1:51">
      <c r="A6" s="31" t="s">
        <v>7</v>
      </c>
      <c r="B6" s="32">
        <v>41090</v>
      </c>
      <c r="C6" s="32">
        <v>41182</v>
      </c>
      <c r="D6" s="32">
        <v>41274</v>
      </c>
      <c r="E6" s="32">
        <v>41364</v>
      </c>
      <c r="F6" s="32">
        <v>41455</v>
      </c>
      <c r="G6" s="32">
        <v>41547</v>
      </c>
      <c r="H6" s="32">
        <v>41639</v>
      </c>
      <c r="I6" s="32">
        <v>41729</v>
      </c>
      <c r="J6" s="32">
        <v>41820</v>
      </c>
      <c r="K6" s="32">
        <v>41912</v>
      </c>
      <c r="L6" s="32">
        <v>42004</v>
      </c>
      <c r="M6" s="32">
        <v>42094</v>
      </c>
      <c r="N6" s="32">
        <v>42185</v>
      </c>
      <c r="O6" s="32">
        <v>42277</v>
      </c>
      <c r="P6" s="32">
        <v>42369</v>
      </c>
      <c r="Q6" s="32">
        <v>42460</v>
      </c>
      <c r="R6" s="32">
        <v>42551</v>
      </c>
      <c r="S6" s="32">
        <v>42643</v>
      </c>
      <c r="T6" s="32">
        <v>42735</v>
      </c>
      <c r="U6" s="32">
        <v>42825</v>
      </c>
      <c r="V6" s="32">
        <v>42916</v>
      </c>
      <c r="W6" s="32">
        <v>43008</v>
      </c>
      <c r="X6" s="32">
        <v>43100</v>
      </c>
      <c r="Y6" s="32">
        <v>43190</v>
      </c>
      <c r="Z6" s="32">
        <v>43281</v>
      </c>
      <c r="AA6" s="32">
        <v>43373</v>
      </c>
      <c r="AB6" s="32">
        <v>43465</v>
      </c>
      <c r="AC6" s="32">
        <v>43555</v>
      </c>
      <c r="AD6" s="32">
        <v>43646</v>
      </c>
      <c r="AE6" s="32">
        <v>43738</v>
      </c>
      <c r="AF6" s="32">
        <v>43830</v>
      </c>
      <c r="AG6" s="32">
        <v>43921</v>
      </c>
      <c r="AH6" s="32">
        <v>44012</v>
      </c>
      <c r="AI6" s="32">
        <v>44104</v>
      </c>
      <c r="AJ6" s="32">
        <v>44196</v>
      </c>
      <c r="AK6" s="32">
        <v>44286</v>
      </c>
      <c r="AL6" s="32">
        <v>44377</v>
      </c>
      <c r="AM6" s="32">
        <v>44469</v>
      </c>
      <c r="AN6" s="32">
        <v>44561</v>
      </c>
      <c r="AO6" s="32">
        <v>44651</v>
      </c>
      <c r="AP6" s="32">
        <v>44742</v>
      </c>
      <c r="AQ6" s="32">
        <v>44834</v>
      </c>
      <c r="AR6" s="32">
        <v>44926</v>
      </c>
      <c r="AS6" s="32">
        <v>45016</v>
      </c>
      <c r="AT6" s="32">
        <v>45107</v>
      </c>
      <c r="AU6" s="32">
        <v>45199</v>
      </c>
      <c r="AV6" s="32">
        <v>45291</v>
      </c>
      <c r="AW6" s="32">
        <v>45382</v>
      </c>
      <c r="AX6" s="32">
        <v>45473</v>
      </c>
      <c r="AY6" s="32">
        <v>45565</v>
      </c>
    </row>
    <row r="7" spans="1:51">
      <c r="A7" s="33"/>
      <c r="B7" s="34" t="s">
        <v>38</v>
      </c>
      <c r="C7" s="34" t="s">
        <v>38</v>
      </c>
      <c r="D7" s="34" t="s">
        <v>38</v>
      </c>
      <c r="E7" s="34" t="s">
        <v>38</v>
      </c>
      <c r="F7" s="34" t="s">
        <v>38</v>
      </c>
      <c r="G7" s="34" t="s">
        <v>38</v>
      </c>
      <c r="H7" s="34" t="s">
        <v>38</v>
      </c>
      <c r="I7" s="34" t="s">
        <v>38</v>
      </c>
      <c r="J7" s="34" t="s">
        <v>38</v>
      </c>
      <c r="K7" s="34" t="s">
        <v>38</v>
      </c>
      <c r="L7" s="34" t="s">
        <v>38</v>
      </c>
      <c r="M7" s="34" t="s">
        <v>38</v>
      </c>
      <c r="N7" s="34" t="s">
        <v>38</v>
      </c>
      <c r="O7" s="34" t="s">
        <v>38</v>
      </c>
      <c r="P7" s="34" t="s">
        <v>38</v>
      </c>
      <c r="Q7" s="34" t="s">
        <v>38</v>
      </c>
      <c r="R7" s="34" t="s">
        <v>38</v>
      </c>
      <c r="S7" s="34" t="s">
        <v>38</v>
      </c>
      <c r="T7" s="34" t="s">
        <v>38</v>
      </c>
      <c r="U7" s="34" t="s">
        <v>38</v>
      </c>
      <c r="V7" s="34" t="s">
        <v>38</v>
      </c>
      <c r="W7" s="34" t="s">
        <v>38</v>
      </c>
      <c r="X7" s="34" t="s">
        <v>38</v>
      </c>
      <c r="Y7" s="34" t="s">
        <v>38</v>
      </c>
      <c r="Z7" s="34" t="s">
        <v>38</v>
      </c>
      <c r="AA7" s="34" t="s">
        <v>38</v>
      </c>
      <c r="AB7" s="34" t="s">
        <v>38</v>
      </c>
      <c r="AC7" s="34" t="s">
        <v>38</v>
      </c>
      <c r="AD7" s="34" t="s">
        <v>38</v>
      </c>
      <c r="AE7" s="34" t="s">
        <v>38</v>
      </c>
      <c r="AF7" s="34" t="s">
        <v>38</v>
      </c>
      <c r="AG7" s="34" t="s">
        <v>38</v>
      </c>
      <c r="AH7" s="34" t="s">
        <v>38</v>
      </c>
      <c r="AI7" s="34" t="s">
        <v>38</v>
      </c>
      <c r="AJ7" s="34" t="s">
        <v>38</v>
      </c>
      <c r="AK7" s="34" t="s">
        <v>38</v>
      </c>
      <c r="AL7" s="34" t="s">
        <v>38</v>
      </c>
      <c r="AM7" s="34" t="s">
        <v>38</v>
      </c>
      <c r="AN7" s="34" t="s">
        <v>38</v>
      </c>
      <c r="AO7" s="34" t="s">
        <v>38</v>
      </c>
      <c r="AP7" s="34" t="s">
        <v>38</v>
      </c>
      <c r="AQ7" s="34" t="s">
        <v>38</v>
      </c>
      <c r="AR7" s="34" t="s">
        <v>38</v>
      </c>
      <c r="AS7" s="34" t="s">
        <v>38</v>
      </c>
      <c r="AT7" s="34" t="s">
        <v>38</v>
      </c>
      <c r="AU7" s="34" t="s">
        <v>38</v>
      </c>
      <c r="AV7" s="34" t="s">
        <v>38</v>
      </c>
      <c r="AW7" s="34" t="s">
        <v>38</v>
      </c>
      <c r="AX7" s="34" t="s">
        <v>38</v>
      </c>
      <c r="AY7" s="34" t="s">
        <v>38</v>
      </c>
    </row>
    <row r="8" spans="1:51">
      <c r="A8" s="2" t="s">
        <v>0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</row>
    <row r="9" spans="1:51">
      <c r="A9" s="4" t="s">
        <v>176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</row>
    <row r="10" spans="1:51">
      <c r="A10" s="6" t="s">
        <v>177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</row>
    <row r="11" spans="1:51">
      <c r="A11" s="7" t="s">
        <v>8</v>
      </c>
      <c r="B11" s="8">
        <v>18921</v>
      </c>
      <c r="C11" s="8">
        <v>61273</v>
      </c>
      <c r="D11" s="8">
        <v>39349</v>
      </c>
      <c r="E11" s="8">
        <v>46801</v>
      </c>
      <c r="F11" s="8">
        <v>43575</v>
      </c>
      <c r="G11" s="8">
        <v>37923</v>
      </c>
      <c r="H11" s="8">
        <v>46630</v>
      </c>
      <c r="I11" s="8">
        <v>69998</v>
      </c>
      <c r="J11" s="8">
        <v>98205</v>
      </c>
      <c r="K11" s="8">
        <v>60740</v>
      </c>
      <c r="L11" s="8">
        <v>50648</v>
      </c>
      <c r="M11" s="8">
        <v>91582</v>
      </c>
      <c r="N11" s="8">
        <v>44366</v>
      </c>
      <c r="O11" s="8">
        <v>26349</v>
      </c>
      <c r="P11" s="8">
        <v>24599</v>
      </c>
      <c r="Q11" s="8">
        <v>66364</v>
      </c>
      <c r="R11" s="8">
        <v>35741</v>
      </c>
      <c r="S11" s="8">
        <v>33795</v>
      </c>
      <c r="T11" s="8">
        <v>35245</v>
      </c>
      <c r="U11" s="8">
        <v>84824</v>
      </c>
      <c r="V11" s="8">
        <v>29516</v>
      </c>
      <c r="W11" s="8">
        <v>21240</v>
      </c>
      <c r="X11" s="8">
        <v>27838</v>
      </c>
      <c r="Y11" s="8">
        <v>46425</v>
      </c>
      <c r="Z11" s="8">
        <v>179482</v>
      </c>
      <c r="AA11" s="8">
        <v>35453</v>
      </c>
      <c r="AB11" s="8">
        <v>48901</v>
      </c>
      <c r="AC11" s="8">
        <v>52045</v>
      </c>
      <c r="AD11" s="8">
        <v>26909</v>
      </c>
      <c r="AE11" s="8">
        <v>39206</v>
      </c>
      <c r="AF11" s="8">
        <v>42002</v>
      </c>
      <c r="AG11" s="8">
        <v>74068</v>
      </c>
      <c r="AH11" s="8">
        <v>55793</v>
      </c>
      <c r="AI11" s="8">
        <v>78882</v>
      </c>
      <c r="AJ11" s="8">
        <v>101637</v>
      </c>
      <c r="AK11" s="8">
        <v>74331</v>
      </c>
      <c r="AL11" s="8">
        <v>87422</v>
      </c>
      <c r="AM11" s="8">
        <v>108510</v>
      </c>
      <c r="AN11" s="8">
        <v>104701</v>
      </c>
      <c r="AO11" s="8">
        <v>105751</v>
      </c>
      <c r="AP11" s="8">
        <v>63797</v>
      </c>
      <c r="AQ11" s="8">
        <v>70101</v>
      </c>
      <c r="AR11" s="8">
        <v>63454</v>
      </c>
      <c r="AS11" s="8">
        <v>66205</v>
      </c>
      <c r="AT11" s="8">
        <v>79936</v>
      </c>
      <c r="AU11" s="8">
        <v>49033</v>
      </c>
      <c r="AV11" s="8">
        <v>63894</v>
      </c>
      <c r="AW11" s="8">
        <v>53602</v>
      </c>
      <c r="AX11" s="8">
        <v>59116</v>
      </c>
      <c r="AY11" s="8">
        <v>49540</v>
      </c>
    </row>
    <row r="12" spans="1:51">
      <c r="A12" s="7" t="s">
        <v>9</v>
      </c>
      <c r="B12" s="8">
        <v>389</v>
      </c>
      <c r="C12" s="8">
        <v>1375</v>
      </c>
      <c r="D12" s="8">
        <v>868</v>
      </c>
      <c r="E12" s="8">
        <v>363</v>
      </c>
      <c r="F12" s="8">
        <v>0</v>
      </c>
      <c r="G12" s="8">
        <v>48</v>
      </c>
      <c r="H12" s="8">
        <v>2350</v>
      </c>
      <c r="I12" s="8">
        <v>2755</v>
      </c>
      <c r="J12" s="8">
        <v>411</v>
      </c>
      <c r="K12" s="8">
        <v>1008</v>
      </c>
      <c r="L12" s="8">
        <v>51</v>
      </c>
      <c r="M12" s="8">
        <v>1148</v>
      </c>
      <c r="N12" s="8">
        <v>0</v>
      </c>
      <c r="O12" s="8">
        <v>47</v>
      </c>
      <c r="P12" s="8">
        <v>3</v>
      </c>
      <c r="Q12" s="8">
        <v>6819</v>
      </c>
      <c r="R12" s="8">
        <v>2492</v>
      </c>
      <c r="S12" s="8">
        <v>2871</v>
      </c>
      <c r="T12" s="8">
        <v>3155</v>
      </c>
      <c r="U12" s="8">
        <v>2854</v>
      </c>
      <c r="V12" s="8">
        <v>2641</v>
      </c>
      <c r="W12" s="8">
        <v>3761</v>
      </c>
      <c r="X12" s="8">
        <v>4473</v>
      </c>
      <c r="Y12" s="8">
        <v>3323</v>
      </c>
      <c r="Z12" s="8">
        <v>715</v>
      </c>
      <c r="AA12" s="8">
        <v>1385</v>
      </c>
      <c r="AB12" s="8">
        <v>1411</v>
      </c>
      <c r="AC12" s="8">
        <v>344</v>
      </c>
      <c r="AD12" s="8">
        <v>909</v>
      </c>
      <c r="AE12" s="8">
        <v>172</v>
      </c>
      <c r="AF12" s="8">
        <v>0</v>
      </c>
      <c r="AG12" s="8">
        <v>7</v>
      </c>
      <c r="AH12" s="8">
        <v>379</v>
      </c>
      <c r="AI12" s="8">
        <v>1200</v>
      </c>
      <c r="AJ12" s="8">
        <v>1806</v>
      </c>
      <c r="AK12" s="8">
        <v>1372</v>
      </c>
      <c r="AL12" s="8">
        <v>1004</v>
      </c>
      <c r="AM12" s="8">
        <v>10</v>
      </c>
      <c r="AN12" s="8">
        <v>17</v>
      </c>
      <c r="AO12" s="8">
        <v>6194</v>
      </c>
      <c r="AP12" s="8">
        <v>4009</v>
      </c>
      <c r="AQ12" s="8">
        <v>4934</v>
      </c>
      <c r="AR12" s="8">
        <v>2122</v>
      </c>
      <c r="AS12" s="8">
        <v>1917</v>
      </c>
      <c r="AT12" s="8">
        <v>106</v>
      </c>
      <c r="AU12" s="8">
        <v>14</v>
      </c>
      <c r="AV12" s="8">
        <v>186</v>
      </c>
      <c r="AW12" s="8">
        <v>454</v>
      </c>
      <c r="AX12" s="8">
        <v>229</v>
      </c>
      <c r="AY12" s="8">
        <v>1867</v>
      </c>
    </row>
    <row r="13" spans="1:51">
      <c r="A13" s="7" t="s">
        <v>10</v>
      </c>
      <c r="B13" s="8">
        <v>1906</v>
      </c>
      <c r="C13" s="8">
        <v>1943</v>
      </c>
      <c r="D13" s="8">
        <v>2616</v>
      </c>
      <c r="E13" s="8">
        <v>2645</v>
      </c>
      <c r="F13" s="8">
        <v>3035</v>
      </c>
      <c r="G13" s="8">
        <v>2613</v>
      </c>
      <c r="H13" s="8">
        <v>2390</v>
      </c>
      <c r="I13" s="8">
        <v>2282</v>
      </c>
      <c r="J13" s="8">
        <v>5211</v>
      </c>
      <c r="K13" s="8">
        <v>4791</v>
      </c>
      <c r="L13" s="8">
        <v>7238</v>
      </c>
      <c r="M13" s="8">
        <v>4950</v>
      </c>
      <c r="N13" s="8">
        <v>3601</v>
      </c>
      <c r="O13" s="8">
        <v>3627</v>
      </c>
      <c r="P13" s="8">
        <v>6643</v>
      </c>
      <c r="Q13" s="8">
        <v>4620</v>
      </c>
      <c r="R13" s="8">
        <v>7359</v>
      </c>
      <c r="S13" s="8">
        <v>4071</v>
      </c>
      <c r="T13" s="8">
        <v>5520</v>
      </c>
      <c r="U13" s="8">
        <v>5529</v>
      </c>
      <c r="V13" s="8">
        <v>5798</v>
      </c>
      <c r="W13" s="8">
        <v>5616</v>
      </c>
      <c r="X13" s="8">
        <v>5614</v>
      </c>
      <c r="Y13" s="8">
        <v>8158</v>
      </c>
      <c r="Z13" s="8">
        <v>8598</v>
      </c>
      <c r="AA13" s="8">
        <v>7585</v>
      </c>
      <c r="AB13" s="8">
        <v>5462</v>
      </c>
      <c r="AC13" s="8">
        <v>9006</v>
      </c>
      <c r="AD13" s="8">
        <v>7436</v>
      </c>
      <c r="AE13" s="8">
        <v>6533</v>
      </c>
      <c r="AF13" s="8">
        <v>8710</v>
      </c>
      <c r="AG13" s="8">
        <v>10796</v>
      </c>
      <c r="AH13" s="8">
        <v>10537</v>
      </c>
      <c r="AI13" s="8">
        <v>7695</v>
      </c>
      <c r="AJ13" s="8">
        <v>8393</v>
      </c>
      <c r="AK13" s="8">
        <v>9970</v>
      </c>
      <c r="AL13" s="8">
        <v>13951</v>
      </c>
      <c r="AM13" s="8">
        <v>19521</v>
      </c>
      <c r="AN13" s="8">
        <v>19254</v>
      </c>
      <c r="AO13" s="8">
        <v>18736</v>
      </c>
      <c r="AP13" s="8">
        <v>15692</v>
      </c>
      <c r="AQ13" s="8">
        <v>18791</v>
      </c>
      <c r="AR13" s="8">
        <v>18616</v>
      </c>
      <c r="AS13" s="8">
        <v>15868</v>
      </c>
      <c r="AT13" s="8">
        <v>17202</v>
      </c>
      <c r="AU13" s="8">
        <v>17982</v>
      </c>
      <c r="AV13" s="8">
        <v>23922</v>
      </c>
      <c r="AW13" s="8">
        <v>26269</v>
      </c>
      <c r="AX13" s="8">
        <v>26435</v>
      </c>
      <c r="AY13" s="8">
        <v>26348</v>
      </c>
    </row>
    <row r="14" spans="1:51">
      <c r="A14" s="7" t="s">
        <v>11</v>
      </c>
      <c r="B14" s="8">
        <v>14015</v>
      </c>
      <c r="C14" s="8">
        <v>16928</v>
      </c>
      <c r="D14" s="8">
        <v>26606</v>
      </c>
      <c r="E14" s="8">
        <v>26980</v>
      </c>
      <c r="F14" s="8">
        <v>18187</v>
      </c>
      <c r="G14" s="8">
        <v>24946</v>
      </c>
      <c r="H14" s="8">
        <v>59438</v>
      </c>
      <c r="I14" s="8">
        <v>59701</v>
      </c>
      <c r="J14" s="8">
        <v>26785</v>
      </c>
      <c r="K14" s="8">
        <v>31364</v>
      </c>
      <c r="L14" s="8">
        <v>45707</v>
      </c>
      <c r="M14" s="8">
        <v>48988</v>
      </c>
      <c r="N14" s="8">
        <v>24654</v>
      </c>
      <c r="O14" s="8">
        <v>29492</v>
      </c>
      <c r="P14" s="8">
        <v>44512</v>
      </c>
      <c r="Q14" s="8">
        <v>35738</v>
      </c>
      <c r="R14" s="8">
        <v>23625</v>
      </c>
      <c r="S14" s="8">
        <v>25085</v>
      </c>
      <c r="T14" s="8">
        <v>42578</v>
      </c>
      <c r="U14" s="8">
        <v>41145</v>
      </c>
      <c r="V14" s="8">
        <v>27230</v>
      </c>
      <c r="W14" s="8">
        <v>35106</v>
      </c>
      <c r="X14" s="8">
        <v>46092</v>
      </c>
      <c r="Y14" s="8">
        <v>40914</v>
      </c>
      <c r="Z14" s="8">
        <v>48591</v>
      </c>
      <c r="AA14" s="8">
        <v>56060</v>
      </c>
      <c r="AB14" s="8">
        <v>82202</v>
      </c>
      <c r="AC14" s="8">
        <v>83902</v>
      </c>
      <c r="AD14" s="8">
        <v>52101</v>
      </c>
      <c r="AE14" s="8">
        <v>52621</v>
      </c>
      <c r="AF14" s="8">
        <v>97066</v>
      </c>
      <c r="AG14" s="8">
        <v>77668</v>
      </c>
      <c r="AH14" s="8">
        <v>57786</v>
      </c>
      <c r="AI14" s="8">
        <v>94415</v>
      </c>
      <c r="AJ14" s="8">
        <v>99165</v>
      </c>
      <c r="AK14" s="8">
        <v>120328</v>
      </c>
      <c r="AL14" s="8">
        <v>86951</v>
      </c>
      <c r="AM14" s="8">
        <v>116183</v>
      </c>
      <c r="AN14" s="8">
        <v>141684</v>
      </c>
      <c r="AO14" s="8">
        <v>152486</v>
      </c>
      <c r="AP14" s="8">
        <v>189853</v>
      </c>
      <c r="AQ14" s="8">
        <v>199879</v>
      </c>
      <c r="AR14" s="8">
        <v>155584</v>
      </c>
      <c r="AS14" s="8">
        <v>154520</v>
      </c>
      <c r="AT14" s="8">
        <v>127783</v>
      </c>
      <c r="AU14" s="8">
        <v>130036</v>
      </c>
      <c r="AV14" s="8">
        <v>156962</v>
      </c>
      <c r="AW14" s="8">
        <v>163926</v>
      </c>
      <c r="AX14" s="8">
        <v>135427</v>
      </c>
      <c r="AY14" s="8">
        <v>123719</v>
      </c>
    </row>
    <row r="15" spans="1:51">
      <c r="A15" s="7" t="s">
        <v>12</v>
      </c>
      <c r="B15" s="8">
        <v>10963</v>
      </c>
      <c r="C15" s="8">
        <v>8962</v>
      </c>
      <c r="D15" s="8">
        <v>28853</v>
      </c>
      <c r="E15" s="8">
        <v>34762</v>
      </c>
      <c r="F15" s="8">
        <v>17268</v>
      </c>
      <c r="G15" s="8">
        <v>12331</v>
      </c>
      <c r="H15" s="8">
        <v>25954</v>
      </c>
      <c r="I15" s="8">
        <v>28452</v>
      </c>
      <c r="J15" s="8">
        <v>10479</v>
      </c>
      <c r="K15" s="8">
        <v>16444</v>
      </c>
      <c r="L15" s="8">
        <v>32552</v>
      </c>
      <c r="M15" s="8">
        <v>38122</v>
      </c>
      <c r="N15" s="8">
        <v>23348</v>
      </c>
      <c r="O15" s="8">
        <v>15496</v>
      </c>
      <c r="P15" s="8">
        <v>38555</v>
      </c>
      <c r="Q15" s="8">
        <v>53250</v>
      </c>
      <c r="R15" s="8">
        <v>23157</v>
      </c>
      <c r="S15" s="8">
        <v>32712</v>
      </c>
      <c r="T15" s="8">
        <v>45759</v>
      </c>
      <c r="U15" s="8">
        <v>45544</v>
      </c>
      <c r="V15" s="8">
        <v>31349</v>
      </c>
      <c r="W15" s="8">
        <v>25368</v>
      </c>
      <c r="X15" s="8">
        <v>48132</v>
      </c>
      <c r="Y15" s="8">
        <v>43714</v>
      </c>
      <c r="Z15" s="8">
        <v>22755</v>
      </c>
      <c r="AA15" s="8">
        <v>32780</v>
      </c>
      <c r="AB15" s="8">
        <v>48317</v>
      </c>
      <c r="AC15" s="8">
        <v>42067</v>
      </c>
      <c r="AD15" s="8">
        <v>27918</v>
      </c>
      <c r="AE15" s="8">
        <v>39390</v>
      </c>
      <c r="AF15" s="8">
        <v>62231</v>
      </c>
      <c r="AG15" s="8">
        <v>35537</v>
      </c>
      <c r="AH15" s="8">
        <v>22562</v>
      </c>
      <c r="AI15" s="8">
        <v>43136</v>
      </c>
      <c r="AJ15" s="8">
        <v>59203</v>
      </c>
      <c r="AK15" s="8">
        <v>64206</v>
      </c>
      <c r="AL15" s="8">
        <v>14453</v>
      </c>
      <c r="AM15" s="8">
        <v>47928</v>
      </c>
      <c r="AN15" s="8">
        <v>61146</v>
      </c>
      <c r="AO15" s="8">
        <v>68236</v>
      </c>
      <c r="AP15" s="8">
        <v>41730</v>
      </c>
      <c r="AQ15" s="8">
        <v>64998</v>
      </c>
      <c r="AR15" s="8">
        <v>51703</v>
      </c>
      <c r="AS15" s="8">
        <v>63672</v>
      </c>
      <c r="AT15" s="8">
        <v>21988</v>
      </c>
      <c r="AU15" s="8">
        <v>47095</v>
      </c>
      <c r="AV15" s="8">
        <v>86296</v>
      </c>
      <c r="AW15" s="8">
        <v>86949</v>
      </c>
      <c r="AX15" s="8">
        <v>19362</v>
      </c>
      <c r="AY15" s="8">
        <v>46727</v>
      </c>
    </row>
    <row r="16" spans="1:51">
      <c r="A16" s="7" t="s">
        <v>13</v>
      </c>
      <c r="B16" s="8">
        <v>7009</v>
      </c>
      <c r="C16" s="8">
        <v>13280</v>
      </c>
      <c r="D16" s="8">
        <v>21700</v>
      </c>
      <c r="E16" s="8">
        <v>13225</v>
      </c>
      <c r="F16" s="8">
        <v>10480</v>
      </c>
      <c r="G16" s="8">
        <v>11318</v>
      </c>
      <c r="H16" s="8">
        <v>35874</v>
      </c>
      <c r="I16" s="8">
        <v>21428</v>
      </c>
      <c r="J16" s="8">
        <v>17098</v>
      </c>
      <c r="K16" s="8">
        <v>16247</v>
      </c>
      <c r="L16" s="8">
        <v>42997</v>
      </c>
      <c r="M16" s="8">
        <v>25583</v>
      </c>
      <c r="N16" s="8">
        <v>18694</v>
      </c>
      <c r="O16" s="8">
        <v>20193</v>
      </c>
      <c r="P16" s="8">
        <v>41679</v>
      </c>
      <c r="Q16" s="8">
        <v>30433</v>
      </c>
      <c r="R16" s="8">
        <v>20964</v>
      </c>
      <c r="S16" s="8">
        <v>23551</v>
      </c>
      <c r="T16" s="8">
        <v>56811</v>
      </c>
      <c r="U16" s="8">
        <v>18822</v>
      </c>
      <c r="V16" s="8">
        <v>14864</v>
      </c>
      <c r="W16" s="8">
        <v>26243</v>
      </c>
      <c r="X16" s="8">
        <v>44556</v>
      </c>
      <c r="Y16" s="8">
        <v>24591</v>
      </c>
      <c r="Z16" s="8">
        <v>15884</v>
      </c>
      <c r="AA16" s="8">
        <v>42408</v>
      </c>
      <c r="AB16" s="8">
        <v>86490</v>
      </c>
      <c r="AC16" s="8">
        <v>35927</v>
      </c>
      <c r="AD16" s="8">
        <v>32941</v>
      </c>
      <c r="AE16" s="8">
        <v>57954</v>
      </c>
      <c r="AF16" s="8">
        <v>70581</v>
      </c>
      <c r="AG16" s="8">
        <v>53471</v>
      </c>
      <c r="AH16" s="8">
        <v>41602</v>
      </c>
      <c r="AI16" s="8">
        <v>70830</v>
      </c>
      <c r="AJ16" s="8">
        <v>76008</v>
      </c>
      <c r="AK16" s="8">
        <v>102643</v>
      </c>
      <c r="AL16" s="8">
        <v>78961</v>
      </c>
      <c r="AM16" s="8">
        <v>105257</v>
      </c>
      <c r="AN16" s="8">
        <v>117029</v>
      </c>
      <c r="AO16" s="8">
        <v>152640</v>
      </c>
      <c r="AP16" s="8">
        <v>123766</v>
      </c>
      <c r="AQ16" s="8">
        <v>149446</v>
      </c>
      <c r="AR16" s="8">
        <v>152716</v>
      </c>
      <c r="AS16" s="8">
        <v>160172</v>
      </c>
      <c r="AT16" s="8">
        <v>135975</v>
      </c>
      <c r="AU16" s="8">
        <v>138099</v>
      </c>
      <c r="AV16" s="8">
        <v>166622</v>
      </c>
      <c r="AW16" s="8">
        <v>139679</v>
      </c>
      <c r="AX16" s="8">
        <v>107870</v>
      </c>
      <c r="AY16" s="8">
        <v>116954</v>
      </c>
    </row>
    <row r="17" spans="1:51">
      <c r="A17" s="7" t="s">
        <v>14</v>
      </c>
      <c r="B17" s="8">
        <v>680</v>
      </c>
      <c r="C17" s="8">
        <v>1177</v>
      </c>
      <c r="D17" s="8">
        <v>5040</v>
      </c>
      <c r="E17" s="8">
        <v>1525</v>
      </c>
      <c r="F17" s="8">
        <v>3791</v>
      </c>
      <c r="G17" s="8">
        <v>7078</v>
      </c>
      <c r="H17" s="8">
        <v>7099</v>
      </c>
      <c r="I17" s="8">
        <v>2664</v>
      </c>
      <c r="J17" s="8">
        <v>2346</v>
      </c>
      <c r="K17" s="8">
        <v>7221</v>
      </c>
      <c r="L17" s="8">
        <v>6989</v>
      </c>
      <c r="M17" s="8">
        <v>3870</v>
      </c>
      <c r="N17" s="8">
        <v>2915</v>
      </c>
      <c r="O17" s="8">
        <v>6533</v>
      </c>
      <c r="P17" s="8">
        <v>7182</v>
      </c>
      <c r="Q17" s="8">
        <v>3578</v>
      </c>
      <c r="R17" s="8">
        <v>1941</v>
      </c>
      <c r="S17" s="8">
        <v>6661</v>
      </c>
      <c r="T17" s="8">
        <v>6856</v>
      </c>
      <c r="U17" s="8">
        <v>4175</v>
      </c>
      <c r="V17" s="8">
        <v>3462</v>
      </c>
      <c r="W17" s="8">
        <v>9033</v>
      </c>
      <c r="X17" s="8">
        <v>9716</v>
      </c>
      <c r="Y17" s="8">
        <v>3824</v>
      </c>
      <c r="Z17" s="8">
        <v>1881</v>
      </c>
      <c r="AA17" s="8">
        <v>60824</v>
      </c>
      <c r="AB17" s="8">
        <v>21076</v>
      </c>
      <c r="AC17" s="8">
        <v>16902</v>
      </c>
      <c r="AD17" s="8">
        <v>36432</v>
      </c>
      <c r="AE17" s="8">
        <v>75367</v>
      </c>
      <c r="AF17" s="8">
        <v>18225</v>
      </c>
      <c r="AG17" s="8">
        <v>25947</v>
      </c>
      <c r="AH17" s="8">
        <v>37591</v>
      </c>
      <c r="AI17" s="8">
        <v>54980</v>
      </c>
      <c r="AJ17" s="8">
        <v>20243</v>
      </c>
      <c r="AK17" s="8">
        <v>31819</v>
      </c>
      <c r="AL17" s="8">
        <v>38666</v>
      </c>
      <c r="AM17" s="8">
        <v>42254</v>
      </c>
      <c r="AN17" s="8">
        <v>40509</v>
      </c>
      <c r="AO17" s="8">
        <v>46042</v>
      </c>
      <c r="AP17" s="8">
        <v>48137</v>
      </c>
      <c r="AQ17" s="8">
        <v>54184</v>
      </c>
      <c r="AR17" s="8">
        <v>51526</v>
      </c>
      <c r="AS17" s="8">
        <v>53278</v>
      </c>
      <c r="AT17" s="8">
        <v>64820</v>
      </c>
      <c r="AU17" s="8">
        <v>89492</v>
      </c>
      <c r="AV17" s="8">
        <v>67135</v>
      </c>
      <c r="AW17" s="8">
        <v>65697</v>
      </c>
      <c r="AX17" s="8">
        <v>67811</v>
      </c>
      <c r="AY17" s="8">
        <v>91657</v>
      </c>
    </row>
    <row r="18" spans="1:51">
      <c r="A18" s="7" t="s">
        <v>15</v>
      </c>
      <c r="B18" s="8">
        <v>0</v>
      </c>
      <c r="C18" s="8">
        <v>224</v>
      </c>
      <c r="D18" s="8">
        <v>823</v>
      </c>
      <c r="E18" s="8">
        <v>81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8">
        <v>0</v>
      </c>
      <c r="N18" s="8">
        <v>0</v>
      </c>
      <c r="O18" s="8">
        <v>0</v>
      </c>
      <c r="P18" s="8">
        <v>0</v>
      </c>
      <c r="Q18" s="8">
        <v>0</v>
      </c>
      <c r="R18" s="8">
        <v>0</v>
      </c>
      <c r="S18" s="8">
        <v>0</v>
      </c>
      <c r="T18" s="8">
        <v>0</v>
      </c>
      <c r="U18" s="8">
        <v>0</v>
      </c>
      <c r="V18" s="8">
        <v>0</v>
      </c>
      <c r="W18" s="8">
        <v>791</v>
      </c>
      <c r="X18" s="8">
        <v>1086</v>
      </c>
      <c r="Y18" s="8">
        <v>127</v>
      </c>
      <c r="Z18" s="8">
        <v>808</v>
      </c>
      <c r="AA18" s="8">
        <v>688</v>
      </c>
      <c r="AB18" s="8">
        <v>2007</v>
      </c>
      <c r="AC18" s="8">
        <v>9922</v>
      </c>
      <c r="AD18" s="8">
        <v>6441</v>
      </c>
      <c r="AE18" s="8">
        <v>8112</v>
      </c>
      <c r="AF18" s="8">
        <v>9292</v>
      </c>
      <c r="AG18" s="8">
        <v>10774</v>
      </c>
      <c r="AH18" s="8">
        <v>6468</v>
      </c>
      <c r="AI18" s="8">
        <v>5057</v>
      </c>
      <c r="AJ18" s="8">
        <v>0</v>
      </c>
      <c r="AK18" s="8">
        <v>0</v>
      </c>
      <c r="AL18" s="8">
        <v>920</v>
      </c>
      <c r="AM18" s="8">
        <v>0</v>
      </c>
      <c r="AN18" s="8">
        <v>5850</v>
      </c>
      <c r="AO18" s="8">
        <v>0</v>
      </c>
      <c r="AP18" s="8">
        <v>0</v>
      </c>
      <c r="AQ18" s="8">
        <v>0</v>
      </c>
      <c r="AR18" s="8">
        <v>7357</v>
      </c>
      <c r="AS18" s="8">
        <v>16690</v>
      </c>
      <c r="AT18" s="8">
        <v>12057</v>
      </c>
      <c r="AU18" s="8">
        <v>15461</v>
      </c>
      <c r="AV18" s="8">
        <v>12883</v>
      </c>
      <c r="AW18" s="8">
        <v>14277</v>
      </c>
      <c r="AX18" s="8">
        <v>13789</v>
      </c>
      <c r="AY18" s="8">
        <v>15397</v>
      </c>
    </row>
    <row r="19" spans="1:51" ht="36">
      <c r="A19" s="9" t="s">
        <v>16</v>
      </c>
      <c r="B19" s="10">
        <f>+SUM(B11:B18)</f>
        <v>53883</v>
      </c>
      <c r="C19" s="10">
        <f t="shared" ref="C19:Z19" si="0">+SUM(C11:C18)</f>
        <v>105162</v>
      </c>
      <c r="D19" s="10">
        <f t="shared" si="0"/>
        <v>125855</v>
      </c>
      <c r="E19" s="10">
        <f t="shared" si="0"/>
        <v>126382</v>
      </c>
      <c r="F19" s="10">
        <f t="shared" si="0"/>
        <v>96336</v>
      </c>
      <c r="G19" s="10">
        <f t="shared" si="0"/>
        <v>96257</v>
      </c>
      <c r="H19" s="10">
        <f t="shared" si="0"/>
        <v>179735</v>
      </c>
      <c r="I19" s="10">
        <f t="shared" si="0"/>
        <v>187280</v>
      </c>
      <c r="J19" s="10">
        <f t="shared" si="0"/>
        <v>160535</v>
      </c>
      <c r="K19" s="10">
        <f t="shared" si="0"/>
        <v>137815</v>
      </c>
      <c r="L19" s="10">
        <f t="shared" si="0"/>
        <v>186182</v>
      </c>
      <c r="M19" s="10">
        <f t="shared" si="0"/>
        <v>214243</v>
      </c>
      <c r="N19" s="10">
        <f t="shared" si="0"/>
        <v>117578</v>
      </c>
      <c r="O19" s="10">
        <f t="shared" si="0"/>
        <v>101737</v>
      </c>
      <c r="P19" s="10">
        <f t="shared" si="0"/>
        <v>163173</v>
      </c>
      <c r="Q19" s="10">
        <f t="shared" si="0"/>
        <v>200802</v>
      </c>
      <c r="R19" s="10">
        <f t="shared" si="0"/>
        <v>115279</v>
      </c>
      <c r="S19" s="10">
        <f t="shared" si="0"/>
        <v>128746</v>
      </c>
      <c r="T19" s="10">
        <f t="shared" si="0"/>
        <v>195924</v>
      </c>
      <c r="U19" s="10">
        <f t="shared" si="0"/>
        <v>202893</v>
      </c>
      <c r="V19" s="10">
        <f t="shared" si="0"/>
        <v>114860</v>
      </c>
      <c r="W19" s="10">
        <f t="shared" si="0"/>
        <v>127158</v>
      </c>
      <c r="X19" s="10">
        <f t="shared" si="0"/>
        <v>187507</v>
      </c>
      <c r="Y19" s="10">
        <f t="shared" si="0"/>
        <v>171076</v>
      </c>
      <c r="Z19" s="10">
        <f t="shared" si="0"/>
        <v>278714</v>
      </c>
      <c r="AA19" s="10">
        <f t="shared" ref="AA19:AG19" si="1">+SUM(AA11:AA18)</f>
        <v>237183</v>
      </c>
      <c r="AB19" s="10">
        <f t="shared" si="1"/>
        <v>295866</v>
      </c>
      <c r="AC19" s="10">
        <f t="shared" si="1"/>
        <v>250115</v>
      </c>
      <c r="AD19" s="10">
        <f t="shared" si="1"/>
        <v>191087</v>
      </c>
      <c r="AE19" s="10">
        <f t="shared" si="1"/>
        <v>279355</v>
      </c>
      <c r="AF19" s="10">
        <f t="shared" si="1"/>
        <v>308107</v>
      </c>
      <c r="AG19" s="10">
        <f t="shared" si="1"/>
        <v>288268</v>
      </c>
      <c r="AH19" s="10">
        <f t="shared" ref="AH19:AQ19" si="2">+SUM(AH11:AH18)</f>
        <v>232718</v>
      </c>
      <c r="AI19" s="10">
        <f t="shared" si="2"/>
        <v>356195</v>
      </c>
      <c r="AJ19" s="10">
        <f t="shared" si="2"/>
        <v>366455</v>
      </c>
      <c r="AK19" s="10">
        <f t="shared" si="2"/>
        <v>404669</v>
      </c>
      <c r="AL19" s="10">
        <f t="shared" si="2"/>
        <v>322328</v>
      </c>
      <c r="AM19" s="10">
        <f t="shared" si="2"/>
        <v>439663</v>
      </c>
      <c r="AN19" s="10">
        <f t="shared" si="2"/>
        <v>490190</v>
      </c>
      <c r="AO19" s="10">
        <f t="shared" si="2"/>
        <v>550085</v>
      </c>
      <c r="AP19" s="10">
        <f t="shared" si="2"/>
        <v>486984</v>
      </c>
      <c r="AQ19" s="10">
        <f t="shared" si="2"/>
        <v>562333</v>
      </c>
      <c r="AR19" s="10">
        <f t="shared" ref="AR19:AS19" si="3">+SUM(AR11:AR18)</f>
        <v>503078</v>
      </c>
      <c r="AS19" s="10">
        <f t="shared" si="3"/>
        <v>532322</v>
      </c>
      <c r="AT19" s="10">
        <v>459867</v>
      </c>
      <c r="AU19" s="10">
        <v>487212</v>
      </c>
      <c r="AV19" s="10">
        <v>577900</v>
      </c>
      <c r="AW19" s="10">
        <f t="shared" ref="AW19:AX19" si="4">+SUM(AW11:AW18)</f>
        <v>550853</v>
      </c>
      <c r="AX19" s="10">
        <f t="shared" si="4"/>
        <v>430039</v>
      </c>
      <c r="AY19" s="10">
        <v>472209</v>
      </c>
    </row>
    <row r="20" spans="1:51" ht="24">
      <c r="A20" s="11" t="s">
        <v>17</v>
      </c>
      <c r="B20" s="8">
        <v>994</v>
      </c>
      <c r="C20" s="8">
        <v>994</v>
      </c>
      <c r="D20" s="8">
        <v>494</v>
      </c>
      <c r="E20" s="8">
        <v>494</v>
      </c>
      <c r="F20" s="8">
        <v>396</v>
      </c>
      <c r="G20" s="8">
        <v>1410</v>
      </c>
      <c r="H20" s="8">
        <v>587</v>
      </c>
      <c r="I20" s="8">
        <v>445</v>
      </c>
      <c r="J20" s="8">
        <v>587</v>
      </c>
      <c r="K20" s="8">
        <v>587</v>
      </c>
      <c r="L20" s="8">
        <v>587</v>
      </c>
      <c r="M20" s="8">
        <v>587</v>
      </c>
      <c r="N20" s="8">
        <v>587</v>
      </c>
      <c r="O20" s="8">
        <v>0</v>
      </c>
      <c r="P20" s="8">
        <v>0</v>
      </c>
      <c r="Q20" s="8">
        <v>0</v>
      </c>
      <c r="R20" s="8">
        <v>0</v>
      </c>
      <c r="S20" s="8">
        <v>0</v>
      </c>
      <c r="T20" s="8">
        <v>0</v>
      </c>
      <c r="U20" s="8">
        <v>0</v>
      </c>
      <c r="V20" s="8">
        <v>0</v>
      </c>
      <c r="W20" s="8">
        <v>0</v>
      </c>
      <c r="X20" s="8">
        <v>0</v>
      </c>
      <c r="Y20" s="8">
        <v>0</v>
      </c>
      <c r="Z20" s="8">
        <v>0</v>
      </c>
      <c r="AA20" s="8">
        <v>0</v>
      </c>
      <c r="AB20" s="8">
        <v>0</v>
      </c>
      <c r="AC20" s="8">
        <v>0</v>
      </c>
      <c r="AD20" s="8">
        <v>0</v>
      </c>
      <c r="AE20" s="8">
        <v>0</v>
      </c>
      <c r="AF20" s="8">
        <v>0</v>
      </c>
      <c r="AG20" s="8">
        <v>0</v>
      </c>
      <c r="AH20" s="8">
        <v>0</v>
      </c>
      <c r="AI20" s="8">
        <v>0</v>
      </c>
      <c r="AJ20" s="8">
        <v>2884</v>
      </c>
      <c r="AK20" s="8">
        <v>2756</v>
      </c>
      <c r="AL20" s="8">
        <v>2793</v>
      </c>
      <c r="AM20" s="8">
        <v>2721</v>
      </c>
      <c r="AN20" s="8">
        <v>95384</v>
      </c>
      <c r="AO20" s="8">
        <v>94760</v>
      </c>
      <c r="AP20" s="8">
        <v>2436</v>
      </c>
      <c r="AQ20" s="8">
        <v>2286</v>
      </c>
      <c r="AR20" s="8">
        <v>2500</v>
      </c>
      <c r="AS20" s="8">
        <v>2548</v>
      </c>
      <c r="AT20" s="8">
        <v>2545</v>
      </c>
      <c r="AU20" s="8">
        <v>2481</v>
      </c>
      <c r="AV20" s="8">
        <v>2587</v>
      </c>
      <c r="AW20" s="8">
        <v>2530</v>
      </c>
      <c r="AX20" s="8">
        <v>0</v>
      </c>
      <c r="AY20" s="8">
        <v>0</v>
      </c>
    </row>
    <row r="21" spans="1:51" ht="24" hidden="1">
      <c r="A21" s="11" t="s">
        <v>18</v>
      </c>
      <c r="B21" s="8">
        <v>0</v>
      </c>
      <c r="C21" s="8">
        <v>0</v>
      </c>
      <c r="D21" s="8">
        <v>0</v>
      </c>
      <c r="E21" s="8">
        <v>0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  <c r="P21" s="8">
        <v>0</v>
      </c>
      <c r="Q21" s="8">
        <v>0</v>
      </c>
      <c r="R21" s="8">
        <v>0</v>
      </c>
      <c r="S21" s="8">
        <v>0</v>
      </c>
      <c r="T21" s="8">
        <v>0</v>
      </c>
      <c r="U21" s="8">
        <v>0</v>
      </c>
      <c r="V21" s="8">
        <v>0</v>
      </c>
      <c r="W21" s="8">
        <v>0</v>
      </c>
      <c r="X21" s="8">
        <v>0</v>
      </c>
      <c r="Y21" s="8">
        <v>0</v>
      </c>
      <c r="Z21" s="8">
        <v>0</v>
      </c>
      <c r="AA21" s="8">
        <v>0</v>
      </c>
      <c r="AB21" s="8">
        <v>0</v>
      </c>
      <c r="AC21" s="8">
        <v>0</v>
      </c>
      <c r="AD21" s="8">
        <v>0</v>
      </c>
      <c r="AE21" s="8">
        <v>0</v>
      </c>
      <c r="AF21" s="8">
        <v>0</v>
      </c>
      <c r="AG21" s="8">
        <v>0</v>
      </c>
      <c r="AH21" s="8">
        <v>0</v>
      </c>
      <c r="AI21" s="8">
        <v>0</v>
      </c>
      <c r="AJ21" s="8">
        <v>0</v>
      </c>
      <c r="AK21" s="8">
        <v>0</v>
      </c>
      <c r="AL21" s="8">
        <v>0</v>
      </c>
      <c r="AM21" s="8">
        <v>0</v>
      </c>
      <c r="AN21" s="8">
        <v>0</v>
      </c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>
        <v>0</v>
      </c>
    </row>
    <row r="22" spans="1:51" ht="36">
      <c r="A22" s="11" t="s">
        <v>19</v>
      </c>
      <c r="B22" s="10">
        <f>+SUM(B20:B21)</f>
        <v>994</v>
      </c>
      <c r="C22" s="10">
        <f t="shared" ref="C22:Z22" si="5">+SUM(C20:C21)</f>
        <v>994</v>
      </c>
      <c r="D22" s="10">
        <f t="shared" si="5"/>
        <v>494</v>
      </c>
      <c r="E22" s="10">
        <f t="shared" si="5"/>
        <v>494</v>
      </c>
      <c r="F22" s="10">
        <f t="shared" si="5"/>
        <v>396</v>
      </c>
      <c r="G22" s="10">
        <f t="shared" si="5"/>
        <v>1410</v>
      </c>
      <c r="H22" s="10">
        <f t="shared" si="5"/>
        <v>587</v>
      </c>
      <c r="I22" s="10">
        <f t="shared" si="5"/>
        <v>445</v>
      </c>
      <c r="J22" s="10">
        <f t="shared" si="5"/>
        <v>587</v>
      </c>
      <c r="K22" s="10">
        <f t="shared" si="5"/>
        <v>587</v>
      </c>
      <c r="L22" s="10">
        <f t="shared" si="5"/>
        <v>587</v>
      </c>
      <c r="M22" s="10">
        <f t="shared" si="5"/>
        <v>587</v>
      </c>
      <c r="N22" s="10">
        <f t="shared" si="5"/>
        <v>587</v>
      </c>
      <c r="O22" s="10">
        <f t="shared" si="5"/>
        <v>0</v>
      </c>
      <c r="P22" s="10">
        <f t="shared" si="5"/>
        <v>0</v>
      </c>
      <c r="Q22" s="10">
        <f t="shared" si="5"/>
        <v>0</v>
      </c>
      <c r="R22" s="10">
        <f t="shared" si="5"/>
        <v>0</v>
      </c>
      <c r="S22" s="10">
        <f t="shared" si="5"/>
        <v>0</v>
      </c>
      <c r="T22" s="10">
        <f t="shared" si="5"/>
        <v>0</v>
      </c>
      <c r="U22" s="10">
        <f t="shared" si="5"/>
        <v>0</v>
      </c>
      <c r="V22" s="10">
        <f t="shared" si="5"/>
        <v>0</v>
      </c>
      <c r="W22" s="10">
        <f t="shared" si="5"/>
        <v>0</v>
      </c>
      <c r="X22" s="10">
        <f t="shared" si="5"/>
        <v>0</v>
      </c>
      <c r="Y22" s="10">
        <f t="shared" si="5"/>
        <v>0</v>
      </c>
      <c r="Z22" s="10">
        <f t="shared" si="5"/>
        <v>0</v>
      </c>
      <c r="AA22" s="10">
        <f t="shared" ref="AA22:AD22" si="6">+SUM(AA20:AA21)</f>
        <v>0</v>
      </c>
      <c r="AB22" s="10">
        <f t="shared" si="6"/>
        <v>0</v>
      </c>
      <c r="AC22" s="10">
        <f t="shared" si="6"/>
        <v>0</v>
      </c>
      <c r="AD22" s="10">
        <f t="shared" si="6"/>
        <v>0</v>
      </c>
      <c r="AE22" s="10">
        <f t="shared" ref="AE22:AG22" si="7">+SUM(AE20:AE21)</f>
        <v>0</v>
      </c>
      <c r="AF22" s="10">
        <f t="shared" si="7"/>
        <v>0</v>
      </c>
      <c r="AG22" s="10">
        <f t="shared" si="7"/>
        <v>0</v>
      </c>
      <c r="AH22" s="10">
        <f t="shared" ref="AH22:AI22" si="8">+SUM(AH20:AH21)</f>
        <v>0</v>
      </c>
      <c r="AI22" s="10">
        <f t="shared" si="8"/>
        <v>0</v>
      </c>
      <c r="AJ22" s="10">
        <f t="shared" ref="AJ22:AK22" si="9">+SUM(AJ20:AJ21)</f>
        <v>2884</v>
      </c>
      <c r="AK22" s="10">
        <f t="shared" si="9"/>
        <v>2756</v>
      </c>
      <c r="AL22" s="10">
        <f t="shared" ref="AL22:AM22" si="10">+SUM(AL20:AL21)</f>
        <v>2793</v>
      </c>
      <c r="AM22" s="10">
        <f t="shared" si="10"/>
        <v>2721</v>
      </c>
      <c r="AN22" s="10">
        <f t="shared" ref="AN22:AO22" si="11">+SUM(AN20:AN21)</f>
        <v>95384</v>
      </c>
      <c r="AO22" s="10">
        <f t="shared" si="11"/>
        <v>94760</v>
      </c>
      <c r="AP22" s="10">
        <f t="shared" ref="AP22:AQ22" si="12">+SUM(AP20:AP21)</f>
        <v>2436</v>
      </c>
      <c r="AQ22" s="10">
        <f t="shared" si="12"/>
        <v>2286</v>
      </c>
      <c r="AR22" s="10">
        <f t="shared" ref="AR22:AS22" si="13">+SUM(AR20:AR21)</f>
        <v>2500</v>
      </c>
      <c r="AS22" s="10">
        <f t="shared" si="13"/>
        <v>2548</v>
      </c>
      <c r="AT22" s="10">
        <v>2545</v>
      </c>
      <c r="AU22" s="10">
        <v>2481</v>
      </c>
      <c r="AV22" s="10">
        <v>2587</v>
      </c>
      <c r="AW22" s="10">
        <f t="shared" ref="AW22:AX22" si="14">+SUM(AW20:AW21)</f>
        <v>2530</v>
      </c>
      <c r="AX22" s="10">
        <f t="shared" si="14"/>
        <v>0</v>
      </c>
      <c r="AY22" s="10">
        <v>0</v>
      </c>
    </row>
    <row r="23" spans="1:51">
      <c r="A23" s="9" t="s">
        <v>20</v>
      </c>
      <c r="B23" s="10">
        <f>+B19+B22</f>
        <v>54877</v>
      </c>
      <c r="C23" s="10">
        <f t="shared" ref="C23:Z23" si="15">+C19+C22</f>
        <v>106156</v>
      </c>
      <c r="D23" s="10">
        <f t="shared" si="15"/>
        <v>126349</v>
      </c>
      <c r="E23" s="10">
        <f t="shared" si="15"/>
        <v>126876</v>
      </c>
      <c r="F23" s="10">
        <f t="shared" si="15"/>
        <v>96732</v>
      </c>
      <c r="G23" s="10">
        <f t="shared" si="15"/>
        <v>97667</v>
      </c>
      <c r="H23" s="10">
        <f t="shared" si="15"/>
        <v>180322</v>
      </c>
      <c r="I23" s="10">
        <f t="shared" si="15"/>
        <v>187725</v>
      </c>
      <c r="J23" s="10">
        <f t="shared" si="15"/>
        <v>161122</v>
      </c>
      <c r="K23" s="10">
        <f t="shared" si="15"/>
        <v>138402</v>
      </c>
      <c r="L23" s="10">
        <f t="shared" si="15"/>
        <v>186769</v>
      </c>
      <c r="M23" s="10">
        <f t="shared" si="15"/>
        <v>214830</v>
      </c>
      <c r="N23" s="10">
        <f t="shared" si="15"/>
        <v>118165</v>
      </c>
      <c r="O23" s="10">
        <f t="shared" si="15"/>
        <v>101737</v>
      </c>
      <c r="P23" s="10">
        <f t="shared" si="15"/>
        <v>163173</v>
      </c>
      <c r="Q23" s="10">
        <f t="shared" si="15"/>
        <v>200802</v>
      </c>
      <c r="R23" s="10">
        <f t="shared" si="15"/>
        <v>115279</v>
      </c>
      <c r="S23" s="10">
        <f t="shared" si="15"/>
        <v>128746</v>
      </c>
      <c r="T23" s="10">
        <f t="shared" si="15"/>
        <v>195924</v>
      </c>
      <c r="U23" s="10">
        <f t="shared" si="15"/>
        <v>202893</v>
      </c>
      <c r="V23" s="10">
        <f t="shared" si="15"/>
        <v>114860</v>
      </c>
      <c r="W23" s="10">
        <f t="shared" si="15"/>
        <v>127158</v>
      </c>
      <c r="X23" s="10">
        <f t="shared" si="15"/>
        <v>187507</v>
      </c>
      <c r="Y23" s="10">
        <f t="shared" si="15"/>
        <v>171076</v>
      </c>
      <c r="Z23" s="10">
        <f t="shared" si="15"/>
        <v>278714</v>
      </c>
      <c r="AA23" s="10">
        <f t="shared" ref="AA23:AG23" si="16">+AA19+AA22</f>
        <v>237183</v>
      </c>
      <c r="AB23" s="10">
        <f t="shared" si="16"/>
        <v>295866</v>
      </c>
      <c r="AC23" s="10">
        <f t="shared" si="16"/>
        <v>250115</v>
      </c>
      <c r="AD23" s="10">
        <f t="shared" si="16"/>
        <v>191087</v>
      </c>
      <c r="AE23" s="10">
        <f t="shared" si="16"/>
        <v>279355</v>
      </c>
      <c r="AF23" s="10">
        <f t="shared" si="16"/>
        <v>308107</v>
      </c>
      <c r="AG23" s="10">
        <f t="shared" si="16"/>
        <v>288268</v>
      </c>
      <c r="AH23" s="10">
        <f t="shared" ref="AH23:AI23" si="17">+AH19+AH22</f>
        <v>232718</v>
      </c>
      <c r="AI23" s="10">
        <f t="shared" si="17"/>
        <v>356195</v>
      </c>
      <c r="AJ23" s="10">
        <f t="shared" ref="AJ23:AK23" si="18">+AJ19+AJ22</f>
        <v>369339</v>
      </c>
      <c r="AK23" s="10">
        <f t="shared" si="18"/>
        <v>407425</v>
      </c>
      <c r="AL23" s="10">
        <f t="shared" ref="AL23:AM23" si="19">+AL19+AL22</f>
        <v>325121</v>
      </c>
      <c r="AM23" s="10">
        <f t="shared" si="19"/>
        <v>442384</v>
      </c>
      <c r="AN23" s="10">
        <f t="shared" ref="AN23:AO23" si="20">+AN19+AN22</f>
        <v>585574</v>
      </c>
      <c r="AO23" s="10">
        <f t="shared" si="20"/>
        <v>644845</v>
      </c>
      <c r="AP23" s="10">
        <f t="shared" ref="AP23:AQ23" si="21">+AP19+AP22</f>
        <v>489420</v>
      </c>
      <c r="AQ23" s="10">
        <f t="shared" si="21"/>
        <v>564619</v>
      </c>
      <c r="AR23" s="10">
        <f t="shared" ref="AR23:AS23" si="22">+AR19+AR22</f>
        <v>505578</v>
      </c>
      <c r="AS23" s="10">
        <f t="shared" si="22"/>
        <v>534870</v>
      </c>
      <c r="AT23" s="10">
        <v>462412</v>
      </c>
      <c r="AU23" s="10">
        <v>489693</v>
      </c>
      <c r="AV23" s="10">
        <v>580487</v>
      </c>
      <c r="AW23" s="10">
        <f t="shared" ref="AW23:AX23" si="23">+AW19+AW22</f>
        <v>553383</v>
      </c>
      <c r="AX23" s="10">
        <f t="shared" si="23"/>
        <v>430039</v>
      </c>
      <c r="AY23" s="10">
        <v>472209</v>
      </c>
    </row>
    <row r="24" spans="1:51">
      <c r="A24" s="6" t="s">
        <v>21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>
        <v>0</v>
      </c>
    </row>
    <row r="25" spans="1:51">
      <c r="A25" s="11" t="s">
        <v>22</v>
      </c>
      <c r="B25" s="8">
        <v>0</v>
      </c>
      <c r="C25" s="8">
        <v>0</v>
      </c>
      <c r="D25" s="8">
        <v>0</v>
      </c>
      <c r="E25" s="8">
        <v>0</v>
      </c>
      <c r="F25" s="8">
        <v>0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0</v>
      </c>
      <c r="O25" s="8">
        <v>141</v>
      </c>
      <c r="P25" s="8">
        <v>0</v>
      </c>
      <c r="Q25" s="8">
        <v>2115</v>
      </c>
      <c r="R25" s="8">
        <v>1670</v>
      </c>
      <c r="S25" s="8">
        <v>1737</v>
      </c>
      <c r="T25" s="8">
        <v>1101</v>
      </c>
      <c r="U25" s="8">
        <v>380</v>
      </c>
      <c r="V25" s="8">
        <v>39</v>
      </c>
      <c r="W25" s="8">
        <v>414</v>
      </c>
      <c r="X25" s="8">
        <v>1345</v>
      </c>
      <c r="Y25" s="8">
        <v>571</v>
      </c>
      <c r="Z25" s="8">
        <v>224</v>
      </c>
      <c r="AA25" s="8">
        <v>988</v>
      </c>
      <c r="AB25" s="8">
        <v>317</v>
      </c>
      <c r="AC25" s="8">
        <v>173</v>
      </c>
      <c r="AD25" s="8">
        <v>1391</v>
      </c>
      <c r="AE25" s="8">
        <v>2968</v>
      </c>
      <c r="AF25" s="8">
        <v>755</v>
      </c>
      <c r="AG25" s="8">
        <v>3</v>
      </c>
      <c r="AH25" s="8">
        <v>9625</v>
      </c>
      <c r="AI25" s="8">
        <v>5152</v>
      </c>
      <c r="AJ25" s="8">
        <v>3145</v>
      </c>
      <c r="AK25" s="8">
        <v>1115</v>
      </c>
      <c r="AL25" s="8">
        <v>0</v>
      </c>
      <c r="AM25" s="8">
        <v>4316</v>
      </c>
      <c r="AN25" s="8">
        <v>10056</v>
      </c>
      <c r="AO25" s="8">
        <v>2678</v>
      </c>
      <c r="AP25" s="8">
        <v>1</v>
      </c>
      <c r="AQ25" s="8">
        <v>2432</v>
      </c>
      <c r="AR25" s="8">
        <v>1</v>
      </c>
      <c r="AS25" s="8">
        <v>1</v>
      </c>
      <c r="AT25" s="8">
        <v>0</v>
      </c>
      <c r="AU25" s="8">
        <v>0</v>
      </c>
      <c r="AV25" s="8">
        <v>0</v>
      </c>
      <c r="AW25" s="8">
        <v>0</v>
      </c>
      <c r="AX25" s="8">
        <v>0</v>
      </c>
      <c r="AY25" s="8">
        <v>0</v>
      </c>
    </row>
    <row r="26" spans="1:51">
      <c r="A26" s="11" t="s">
        <v>23</v>
      </c>
      <c r="B26" s="8">
        <v>23</v>
      </c>
      <c r="C26" s="8">
        <v>24</v>
      </c>
      <c r="D26" s="8">
        <v>41</v>
      </c>
      <c r="E26" s="8">
        <v>41</v>
      </c>
      <c r="F26" s="8">
        <v>38</v>
      </c>
      <c r="G26" s="8">
        <v>39</v>
      </c>
      <c r="H26" s="8">
        <v>29</v>
      </c>
      <c r="I26" s="8">
        <v>34</v>
      </c>
      <c r="J26" s="8">
        <v>35</v>
      </c>
      <c r="K26" s="8">
        <v>32</v>
      </c>
      <c r="L26" s="8">
        <v>30</v>
      </c>
      <c r="M26" s="8">
        <v>23</v>
      </c>
      <c r="N26" s="8">
        <v>25</v>
      </c>
      <c r="O26" s="8">
        <v>24</v>
      </c>
      <c r="P26" s="8">
        <v>11</v>
      </c>
      <c r="Q26" s="8">
        <v>36</v>
      </c>
      <c r="R26" s="8">
        <v>198</v>
      </c>
      <c r="S26" s="8">
        <v>1518</v>
      </c>
      <c r="T26" s="8">
        <v>1516</v>
      </c>
      <c r="U26" s="8">
        <v>1544</v>
      </c>
      <c r="V26" s="8">
        <v>1569</v>
      </c>
      <c r="W26" s="8">
        <v>1533</v>
      </c>
      <c r="X26" s="8">
        <v>1417</v>
      </c>
      <c r="Y26" s="8">
        <v>1388</v>
      </c>
      <c r="Z26" s="8">
        <v>1342</v>
      </c>
      <c r="AA26" s="8">
        <v>1312</v>
      </c>
      <c r="AB26" s="8">
        <v>1192</v>
      </c>
      <c r="AC26" s="8">
        <v>1314</v>
      </c>
      <c r="AD26" s="8">
        <v>1234</v>
      </c>
      <c r="AE26" s="8">
        <v>1149</v>
      </c>
      <c r="AF26" s="8">
        <v>1186</v>
      </c>
      <c r="AG26" s="8">
        <v>1392</v>
      </c>
      <c r="AH26" s="8">
        <v>1384</v>
      </c>
      <c r="AI26" s="8">
        <v>2007</v>
      </c>
      <c r="AJ26" s="8">
        <v>1718</v>
      </c>
      <c r="AK26" s="8">
        <v>1701</v>
      </c>
      <c r="AL26" s="8">
        <v>1850</v>
      </c>
      <c r="AM26" s="8">
        <v>1824</v>
      </c>
      <c r="AN26" s="8">
        <v>1266</v>
      </c>
      <c r="AO26" s="8">
        <v>1206</v>
      </c>
      <c r="AP26" s="8">
        <v>1140</v>
      </c>
      <c r="AQ26" s="8">
        <v>1375</v>
      </c>
      <c r="AR26" s="8">
        <v>1440</v>
      </c>
      <c r="AS26" s="8">
        <v>1493</v>
      </c>
      <c r="AT26" s="8">
        <v>1381</v>
      </c>
      <c r="AU26" s="8">
        <v>1293</v>
      </c>
      <c r="AV26" s="8">
        <v>2795</v>
      </c>
      <c r="AW26" s="8">
        <v>757</v>
      </c>
      <c r="AX26" s="8">
        <v>745</v>
      </c>
      <c r="AY26" s="8">
        <v>725</v>
      </c>
    </row>
    <row r="27" spans="1:51">
      <c r="A27" s="11" t="s">
        <v>24</v>
      </c>
      <c r="B27" s="8">
        <v>29</v>
      </c>
      <c r="C27" s="8">
        <v>207</v>
      </c>
      <c r="D27" s="8">
        <v>465</v>
      </c>
      <c r="E27" s="8">
        <v>355</v>
      </c>
      <c r="F27" s="8">
        <v>285</v>
      </c>
      <c r="G27" s="8">
        <v>519</v>
      </c>
      <c r="H27" s="8">
        <v>1316</v>
      </c>
      <c r="I27" s="8">
        <v>1302</v>
      </c>
      <c r="J27" s="8">
        <v>6315</v>
      </c>
      <c r="K27" s="8">
        <v>2004</v>
      </c>
      <c r="L27" s="8">
        <v>1246</v>
      </c>
      <c r="M27" s="8">
        <v>1480</v>
      </c>
      <c r="N27" s="8">
        <v>1539</v>
      </c>
      <c r="O27" s="8">
        <v>1225</v>
      </c>
      <c r="P27" s="8">
        <v>1286</v>
      </c>
      <c r="Q27" s="8">
        <v>1415</v>
      </c>
      <c r="R27" s="8">
        <v>1790</v>
      </c>
      <c r="S27" s="8">
        <v>2688</v>
      </c>
      <c r="T27" s="8">
        <v>1794</v>
      </c>
      <c r="U27" s="8">
        <v>1851</v>
      </c>
      <c r="V27" s="8">
        <v>1994</v>
      </c>
      <c r="W27" s="8">
        <v>2067</v>
      </c>
      <c r="X27" s="8">
        <v>1615</v>
      </c>
      <c r="Y27" s="8">
        <v>1729</v>
      </c>
      <c r="Z27" s="8">
        <v>1677</v>
      </c>
      <c r="AA27" s="8">
        <v>1632</v>
      </c>
      <c r="AB27" s="8">
        <v>1546</v>
      </c>
      <c r="AC27" s="8">
        <v>1325</v>
      </c>
      <c r="AD27" s="8">
        <v>5999</v>
      </c>
      <c r="AE27" s="8">
        <v>9031</v>
      </c>
      <c r="AF27" s="8">
        <v>2960</v>
      </c>
      <c r="AG27" s="8">
        <v>2908</v>
      </c>
      <c r="AH27" s="8">
        <v>2903</v>
      </c>
      <c r="AI27" s="8">
        <v>2825</v>
      </c>
      <c r="AJ27" s="8">
        <v>2820</v>
      </c>
      <c r="AK27" s="8">
        <v>2804</v>
      </c>
      <c r="AL27" s="8">
        <v>2772</v>
      </c>
      <c r="AM27" s="8">
        <v>951</v>
      </c>
      <c r="AN27" s="8">
        <v>1552</v>
      </c>
      <c r="AO27" s="8">
        <v>1572</v>
      </c>
      <c r="AP27" s="8">
        <v>1227</v>
      </c>
      <c r="AQ27" s="8">
        <v>1515</v>
      </c>
      <c r="AR27" s="8">
        <v>1673</v>
      </c>
      <c r="AS27" s="8">
        <v>1690</v>
      </c>
      <c r="AT27" s="8">
        <v>1532</v>
      </c>
      <c r="AU27" s="8">
        <v>582</v>
      </c>
      <c r="AV27" s="8">
        <v>3242</v>
      </c>
      <c r="AW27" s="8">
        <v>3192</v>
      </c>
      <c r="AX27" s="8">
        <v>3391</v>
      </c>
      <c r="AY27" s="8">
        <v>2525</v>
      </c>
    </row>
    <row r="28" spans="1:51">
      <c r="A28" s="11" t="s">
        <v>25</v>
      </c>
      <c r="B28" s="8">
        <v>529</v>
      </c>
      <c r="C28" s="8">
        <v>542</v>
      </c>
      <c r="D28" s="8">
        <v>3723</v>
      </c>
      <c r="E28" s="8">
        <v>3719</v>
      </c>
      <c r="F28" s="8">
        <v>3728</v>
      </c>
      <c r="G28" s="8">
        <v>5694</v>
      </c>
      <c r="H28" s="8">
        <v>3704</v>
      </c>
      <c r="I28" s="8">
        <v>4865</v>
      </c>
      <c r="J28" s="8">
        <v>4706</v>
      </c>
      <c r="K28" s="8">
        <v>4315</v>
      </c>
      <c r="L28" s="8">
        <v>8415</v>
      </c>
      <c r="M28" s="8">
        <v>8143</v>
      </c>
      <c r="N28" s="8">
        <v>10534</v>
      </c>
      <c r="O28" s="8">
        <v>12852</v>
      </c>
      <c r="P28" s="8">
        <v>9669</v>
      </c>
      <c r="Q28" s="8">
        <v>5438</v>
      </c>
      <c r="R28" s="8">
        <v>7514</v>
      </c>
      <c r="S28" s="8">
        <v>7560</v>
      </c>
      <c r="T28" s="8">
        <v>7660</v>
      </c>
      <c r="U28" s="8">
        <v>8448</v>
      </c>
      <c r="V28" s="8">
        <v>8849</v>
      </c>
      <c r="W28" s="8">
        <v>11988</v>
      </c>
      <c r="X28" s="8">
        <v>8060</v>
      </c>
      <c r="Y28" s="8">
        <v>8228</v>
      </c>
      <c r="Z28" s="8">
        <v>4098</v>
      </c>
      <c r="AA28" s="8">
        <v>4194</v>
      </c>
      <c r="AB28" s="8">
        <v>4224</v>
      </c>
      <c r="AC28" s="8">
        <v>4178</v>
      </c>
      <c r="AD28" s="8">
        <v>4336</v>
      </c>
      <c r="AE28" s="8">
        <v>4273</v>
      </c>
      <c r="AF28" s="8">
        <v>4417</v>
      </c>
      <c r="AG28" s="8">
        <v>4297</v>
      </c>
      <c r="AH28" s="8">
        <v>4429</v>
      </c>
      <c r="AI28" s="8">
        <v>4533</v>
      </c>
      <c r="AJ28" s="8">
        <v>5026</v>
      </c>
      <c r="AK28" s="8">
        <v>4821</v>
      </c>
      <c r="AL28" s="8">
        <v>4774</v>
      </c>
      <c r="AM28" s="8">
        <v>4462</v>
      </c>
      <c r="AN28" s="8">
        <v>0</v>
      </c>
      <c r="AO28" s="8">
        <v>0</v>
      </c>
      <c r="AP28" s="8">
        <v>0</v>
      </c>
      <c r="AQ28" s="8">
        <v>0</v>
      </c>
      <c r="AR28" s="8">
        <v>0</v>
      </c>
      <c r="AS28" s="8">
        <v>0</v>
      </c>
      <c r="AT28" s="8">
        <v>0</v>
      </c>
      <c r="AU28" s="8">
        <v>0</v>
      </c>
      <c r="AV28" s="8">
        <v>0</v>
      </c>
      <c r="AW28" s="8">
        <v>0</v>
      </c>
      <c r="AX28" s="8">
        <v>0</v>
      </c>
      <c r="AY28" s="8">
        <v>0</v>
      </c>
    </row>
    <row r="29" spans="1:51">
      <c r="A29" s="11" t="s">
        <v>26</v>
      </c>
      <c r="B29" s="8">
        <v>4804</v>
      </c>
      <c r="C29" s="8">
        <v>5013</v>
      </c>
      <c r="D29" s="8">
        <v>4735</v>
      </c>
      <c r="E29" s="8">
        <v>4845</v>
      </c>
      <c r="F29" s="8">
        <v>5614</v>
      </c>
      <c r="G29" s="8">
        <v>9653</v>
      </c>
      <c r="H29" s="8">
        <v>9348</v>
      </c>
      <c r="I29" s="8">
        <v>7999</v>
      </c>
      <c r="J29" s="8">
        <v>9784</v>
      </c>
      <c r="K29" s="8">
        <v>21067</v>
      </c>
      <c r="L29" s="8">
        <v>20415</v>
      </c>
      <c r="M29" s="8">
        <v>20647</v>
      </c>
      <c r="N29" s="8">
        <v>20326</v>
      </c>
      <c r="O29" s="8">
        <v>24044</v>
      </c>
      <c r="P29" s="8">
        <v>24595</v>
      </c>
      <c r="Q29" s="8">
        <v>24813</v>
      </c>
      <c r="R29" s="8">
        <v>38750</v>
      </c>
      <c r="S29" s="8">
        <v>40112</v>
      </c>
      <c r="T29" s="8">
        <v>55474</v>
      </c>
      <c r="U29" s="8">
        <v>70348</v>
      </c>
      <c r="V29" s="8">
        <v>70515</v>
      </c>
      <c r="W29" s="8">
        <v>76860</v>
      </c>
      <c r="X29" s="8">
        <v>67841</v>
      </c>
      <c r="Y29" s="8">
        <v>69111</v>
      </c>
      <c r="Z29" s="8">
        <v>66803</v>
      </c>
      <c r="AA29" s="8">
        <v>30528</v>
      </c>
      <c r="AB29" s="8">
        <v>29385</v>
      </c>
      <c r="AC29" s="8">
        <v>28301</v>
      </c>
      <c r="AD29" s="8">
        <v>26582</v>
      </c>
      <c r="AE29" s="8">
        <v>24630</v>
      </c>
      <c r="AF29" s="8">
        <v>11940</v>
      </c>
      <c r="AG29" s="8">
        <v>12117</v>
      </c>
      <c r="AH29" s="8">
        <v>11191</v>
      </c>
      <c r="AI29" s="8">
        <v>10400</v>
      </c>
      <c r="AJ29" s="8">
        <v>10991</v>
      </c>
      <c r="AK29" s="8">
        <v>10206</v>
      </c>
      <c r="AL29" s="8">
        <v>10237</v>
      </c>
      <c r="AM29" s="8">
        <v>15457</v>
      </c>
      <c r="AN29" s="8">
        <v>9899</v>
      </c>
      <c r="AO29" s="8">
        <v>9799</v>
      </c>
      <c r="AP29" s="8">
        <v>29023</v>
      </c>
      <c r="AQ29" s="8">
        <v>31038</v>
      </c>
      <c r="AR29" s="8">
        <v>33099</v>
      </c>
      <c r="AS29" s="8">
        <v>38037</v>
      </c>
      <c r="AT29" s="8">
        <v>39135</v>
      </c>
      <c r="AU29" s="8">
        <v>41803</v>
      </c>
      <c r="AV29" s="8">
        <v>26854</v>
      </c>
      <c r="AW29" s="8">
        <v>28343</v>
      </c>
      <c r="AX29" s="8">
        <v>29313</v>
      </c>
      <c r="AY29" s="8">
        <v>29750</v>
      </c>
    </row>
    <row r="30" spans="1:51">
      <c r="A30" s="11" t="s">
        <v>27</v>
      </c>
      <c r="B30" s="8">
        <v>4550</v>
      </c>
      <c r="C30" s="8">
        <v>6062</v>
      </c>
      <c r="D30" s="8">
        <v>6048</v>
      </c>
      <c r="E30" s="8">
        <v>6267</v>
      </c>
      <c r="F30" s="8">
        <v>6758</v>
      </c>
      <c r="G30" s="8">
        <v>11739</v>
      </c>
      <c r="H30" s="8">
        <v>16995</v>
      </c>
      <c r="I30" s="8">
        <v>11227</v>
      </c>
      <c r="J30" s="8">
        <v>16866</v>
      </c>
      <c r="K30" s="8">
        <v>15572</v>
      </c>
      <c r="L30" s="8">
        <v>15015</v>
      </c>
      <c r="M30" s="8">
        <v>34212</v>
      </c>
      <c r="N30" s="8">
        <v>34078</v>
      </c>
      <c r="O30" s="8">
        <v>33168</v>
      </c>
      <c r="P30" s="8">
        <v>29181</v>
      </c>
      <c r="Q30" s="8">
        <v>29023</v>
      </c>
      <c r="R30" s="8">
        <v>28616</v>
      </c>
      <c r="S30" s="8">
        <v>25188</v>
      </c>
      <c r="T30" s="8">
        <v>21794</v>
      </c>
      <c r="U30" s="8">
        <v>18006</v>
      </c>
      <c r="V30" s="8">
        <v>16659</v>
      </c>
      <c r="W30" s="8">
        <v>15720</v>
      </c>
      <c r="X30" s="8">
        <v>14483</v>
      </c>
      <c r="Y30" s="8">
        <v>14350</v>
      </c>
      <c r="Z30" s="8">
        <v>15119</v>
      </c>
      <c r="AA30" s="8">
        <v>15070</v>
      </c>
      <c r="AB30" s="8">
        <v>15020</v>
      </c>
      <c r="AC30" s="8">
        <v>14266</v>
      </c>
      <c r="AD30" s="8">
        <v>13825</v>
      </c>
      <c r="AE30" s="8">
        <v>11419</v>
      </c>
      <c r="AF30" s="8">
        <v>8855</v>
      </c>
      <c r="AG30" s="8">
        <v>7989</v>
      </c>
      <c r="AH30" s="8">
        <v>7327</v>
      </c>
      <c r="AI30" s="8">
        <v>6854</v>
      </c>
      <c r="AJ30" s="8">
        <v>7854</v>
      </c>
      <c r="AK30" s="8">
        <v>8305</v>
      </c>
      <c r="AL30" s="8">
        <v>8265</v>
      </c>
      <c r="AM30" s="8">
        <v>7934</v>
      </c>
      <c r="AN30" s="8">
        <v>9379</v>
      </c>
      <c r="AO30" s="8">
        <v>37111</v>
      </c>
      <c r="AP30" s="8">
        <v>37081</v>
      </c>
      <c r="AQ30" s="8">
        <v>36688</v>
      </c>
      <c r="AR30" s="8">
        <v>35336</v>
      </c>
      <c r="AS30" s="8">
        <v>35827</v>
      </c>
      <c r="AT30" s="8">
        <v>37167</v>
      </c>
      <c r="AU30" s="8">
        <v>38030</v>
      </c>
      <c r="AV30" s="8">
        <v>37877</v>
      </c>
      <c r="AW30" s="8">
        <v>37104</v>
      </c>
      <c r="AX30" s="8">
        <v>36323</v>
      </c>
      <c r="AY30" s="8">
        <v>37042</v>
      </c>
    </row>
    <row r="31" spans="1:51">
      <c r="A31" s="11" t="s">
        <v>28</v>
      </c>
      <c r="B31" s="8">
        <v>686</v>
      </c>
      <c r="C31" s="8">
        <v>686</v>
      </c>
      <c r="D31" s="8">
        <v>686</v>
      </c>
      <c r="E31" s="8">
        <v>686</v>
      </c>
      <c r="F31" s="8">
        <v>686</v>
      </c>
      <c r="G31" s="8">
        <v>35328</v>
      </c>
      <c r="H31" s="8">
        <v>26769</v>
      </c>
      <c r="I31" s="8">
        <v>35328</v>
      </c>
      <c r="J31" s="8">
        <v>26769</v>
      </c>
      <c r="K31" s="8">
        <v>26769</v>
      </c>
      <c r="L31" s="8">
        <v>26769</v>
      </c>
      <c r="M31" s="8">
        <v>26769</v>
      </c>
      <c r="N31" s="8">
        <v>26769</v>
      </c>
      <c r="O31" s="8">
        <v>26769</v>
      </c>
      <c r="P31" s="8">
        <v>26769</v>
      </c>
      <c r="Q31" s="8">
        <v>26769</v>
      </c>
      <c r="R31" s="8">
        <v>26769</v>
      </c>
      <c r="S31" s="8">
        <v>26769</v>
      </c>
      <c r="T31" s="8">
        <v>26769</v>
      </c>
      <c r="U31" s="8">
        <v>26769</v>
      </c>
      <c r="V31" s="8">
        <v>26769</v>
      </c>
      <c r="W31" s="8">
        <v>26769</v>
      </c>
      <c r="X31" s="8">
        <v>26769</v>
      </c>
      <c r="Y31" s="8">
        <v>26769</v>
      </c>
      <c r="Z31" s="8">
        <v>26769</v>
      </c>
      <c r="AA31" s="8">
        <v>179770</v>
      </c>
      <c r="AB31" s="8">
        <v>179770</v>
      </c>
      <c r="AC31" s="8">
        <v>179770</v>
      </c>
      <c r="AD31" s="8">
        <v>179770</v>
      </c>
      <c r="AE31" s="8">
        <v>179770</v>
      </c>
      <c r="AF31" s="8">
        <v>179770</v>
      </c>
      <c r="AG31" s="8">
        <v>179770</v>
      </c>
      <c r="AH31" s="8">
        <v>179770</v>
      </c>
      <c r="AI31" s="8">
        <v>179770</v>
      </c>
      <c r="AJ31" s="8">
        <v>179770</v>
      </c>
      <c r="AK31" s="8">
        <v>179770</v>
      </c>
      <c r="AL31" s="8">
        <v>179770</v>
      </c>
      <c r="AM31" s="8">
        <v>179770</v>
      </c>
      <c r="AN31" s="8">
        <v>324452</v>
      </c>
      <c r="AO31" s="8">
        <v>266200</v>
      </c>
      <c r="AP31" s="8">
        <v>266200</v>
      </c>
      <c r="AQ31" s="8">
        <v>266200</v>
      </c>
      <c r="AR31" s="8">
        <v>258503</v>
      </c>
      <c r="AS31" s="8">
        <v>262001</v>
      </c>
      <c r="AT31" s="8">
        <v>262519</v>
      </c>
      <c r="AU31" s="8">
        <v>259876</v>
      </c>
      <c r="AV31" s="8">
        <v>269272</v>
      </c>
      <c r="AW31" s="8">
        <v>267465</v>
      </c>
      <c r="AX31" s="8">
        <v>266664</v>
      </c>
      <c r="AY31" s="8">
        <v>270376</v>
      </c>
    </row>
    <row r="32" spans="1:51">
      <c r="A32" s="11" t="s">
        <v>29</v>
      </c>
      <c r="B32" s="8">
        <v>41827</v>
      </c>
      <c r="C32" s="8">
        <v>42247</v>
      </c>
      <c r="D32" s="8">
        <v>44506</v>
      </c>
      <c r="E32" s="8">
        <v>47185</v>
      </c>
      <c r="F32" s="8">
        <v>47447</v>
      </c>
      <c r="G32" s="8">
        <v>60206</v>
      </c>
      <c r="H32" s="8">
        <v>78162</v>
      </c>
      <c r="I32" s="8">
        <v>73860</v>
      </c>
      <c r="J32" s="8">
        <v>78087</v>
      </c>
      <c r="K32" s="8">
        <v>77165</v>
      </c>
      <c r="L32" s="8">
        <v>77323</v>
      </c>
      <c r="M32" s="8">
        <v>76645</v>
      </c>
      <c r="N32" s="8">
        <v>75627</v>
      </c>
      <c r="O32" s="8">
        <v>79675</v>
      </c>
      <c r="P32" s="8">
        <v>201902</v>
      </c>
      <c r="Q32" s="8">
        <v>206221</v>
      </c>
      <c r="R32" s="8">
        <v>220669</v>
      </c>
      <c r="S32" s="8">
        <v>226414</v>
      </c>
      <c r="T32" s="8">
        <v>204863</v>
      </c>
      <c r="U32" s="8">
        <v>211677</v>
      </c>
      <c r="V32" s="8">
        <v>222469</v>
      </c>
      <c r="W32" s="8">
        <v>235774</v>
      </c>
      <c r="X32" s="8">
        <v>245060</v>
      </c>
      <c r="Y32" s="8">
        <v>250674</v>
      </c>
      <c r="Z32" s="8">
        <v>260462</v>
      </c>
      <c r="AA32" s="8">
        <v>686009</v>
      </c>
      <c r="AB32" s="8">
        <v>693363</v>
      </c>
      <c r="AC32" s="8">
        <v>702822</v>
      </c>
      <c r="AD32" s="8">
        <v>721290</v>
      </c>
      <c r="AE32" s="8">
        <v>744293</v>
      </c>
      <c r="AF32" s="8">
        <v>780496</v>
      </c>
      <c r="AG32" s="8">
        <v>786684</v>
      </c>
      <c r="AH32" s="8">
        <v>820280</v>
      </c>
      <c r="AI32" s="8">
        <v>847088</v>
      </c>
      <c r="AJ32" s="8">
        <v>842433</v>
      </c>
      <c r="AK32" s="8">
        <v>844018</v>
      </c>
      <c r="AL32" s="8">
        <v>837641</v>
      </c>
      <c r="AM32" s="8">
        <v>836286</v>
      </c>
      <c r="AN32" s="8">
        <v>845368</v>
      </c>
      <c r="AO32" s="8">
        <v>899952</v>
      </c>
      <c r="AP32" s="8">
        <v>861282</v>
      </c>
      <c r="AQ32" s="8">
        <v>845522</v>
      </c>
      <c r="AR32" s="8">
        <v>852630</v>
      </c>
      <c r="AS32" s="8">
        <v>865509</v>
      </c>
      <c r="AT32" s="8">
        <v>861786</v>
      </c>
      <c r="AU32" s="8">
        <v>847768</v>
      </c>
      <c r="AV32" s="8">
        <v>843481</v>
      </c>
      <c r="AW32" s="8">
        <v>849125</v>
      </c>
      <c r="AX32" s="8">
        <v>853474</v>
      </c>
      <c r="AY32" s="8">
        <v>842635</v>
      </c>
    </row>
    <row r="33" spans="1:51">
      <c r="A33" s="11" t="s">
        <v>30</v>
      </c>
      <c r="B33" s="8">
        <v>60952</v>
      </c>
      <c r="C33" s="8">
        <v>63308</v>
      </c>
      <c r="D33" s="8">
        <v>69275</v>
      </c>
      <c r="E33" s="8">
        <v>71106</v>
      </c>
      <c r="F33" s="8">
        <v>74578</v>
      </c>
      <c r="G33" s="8">
        <v>86046</v>
      </c>
      <c r="H33" s="8">
        <v>90538</v>
      </c>
      <c r="I33" s="8">
        <v>92157</v>
      </c>
      <c r="J33" s="8">
        <v>93759</v>
      </c>
      <c r="K33" s="8">
        <v>93195</v>
      </c>
      <c r="L33" s="8">
        <v>100468</v>
      </c>
      <c r="M33" s="8">
        <v>98308</v>
      </c>
      <c r="N33" s="8">
        <v>98815</v>
      </c>
      <c r="O33" s="8">
        <v>104607</v>
      </c>
      <c r="P33" s="8">
        <v>0</v>
      </c>
      <c r="Q33" s="8">
        <v>0</v>
      </c>
      <c r="R33" s="8">
        <v>0</v>
      </c>
      <c r="S33" s="8">
        <v>0</v>
      </c>
      <c r="T33" s="8">
        <v>0</v>
      </c>
      <c r="U33" s="8">
        <v>0</v>
      </c>
      <c r="V33" s="8">
        <v>0</v>
      </c>
      <c r="W33" s="8">
        <v>0</v>
      </c>
      <c r="X33" s="8">
        <v>0</v>
      </c>
      <c r="Y33" s="8">
        <v>0</v>
      </c>
      <c r="Z33" s="8">
        <v>0</v>
      </c>
      <c r="AA33" s="8">
        <v>0</v>
      </c>
      <c r="AB33" s="8">
        <v>0</v>
      </c>
      <c r="AC33" s="8">
        <v>0</v>
      </c>
      <c r="AD33" s="8">
        <v>0</v>
      </c>
      <c r="AE33" s="8">
        <v>0</v>
      </c>
      <c r="AF33" s="8">
        <v>22867</v>
      </c>
      <c r="AG33" s="8">
        <v>22334</v>
      </c>
      <c r="AH33" s="8">
        <v>25118</v>
      </c>
      <c r="AI33" s="8">
        <v>24818</v>
      </c>
      <c r="AJ33" s="8">
        <v>74539</v>
      </c>
      <c r="AK33" s="8">
        <v>78468</v>
      </c>
      <c r="AL33" s="8">
        <v>80332</v>
      </c>
      <c r="AM33" s="8">
        <v>85721</v>
      </c>
      <c r="AN33" s="8">
        <v>94477</v>
      </c>
      <c r="AO33" s="8">
        <v>99948</v>
      </c>
      <c r="AP33" s="8">
        <v>97971</v>
      </c>
      <c r="AQ33" s="8">
        <v>93930</v>
      </c>
      <c r="AR33" s="8">
        <v>94463</v>
      </c>
      <c r="AS33" s="8">
        <v>99182</v>
      </c>
      <c r="AT33" s="8">
        <v>95572</v>
      </c>
      <c r="AU33" s="8">
        <v>95342</v>
      </c>
      <c r="AV33" s="8">
        <v>119905</v>
      </c>
      <c r="AW33" s="8">
        <v>117301</v>
      </c>
      <c r="AX33" s="8">
        <v>120037</v>
      </c>
      <c r="AY33" s="8">
        <v>134317</v>
      </c>
    </row>
    <row r="34" spans="1:51">
      <c r="A34" s="11" t="s">
        <v>32</v>
      </c>
      <c r="B34" s="8">
        <v>114</v>
      </c>
      <c r="C34" s="8">
        <v>114</v>
      </c>
      <c r="D34" s="8">
        <v>0</v>
      </c>
      <c r="E34" s="8">
        <v>0</v>
      </c>
      <c r="F34" s="8">
        <v>0</v>
      </c>
      <c r="G34" s="8">
        <v>0</v>
      </c>
      <c r="H34" s="8">
        <v>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8">
        <v>0</v>
      </c>
      <c r="O34" s="8">
        <v>0</v>
      </c>
      <c r="P34" s="8">
        <v>0</v>
      </c>
      <c r="Q34" s="8">
        <v>0</v>
      </c>
      <c r="R34" s="8">
        <v>0</v>
      </c>
      <c r="S34" s="8">
        <v>0</v>
      </c>
      <c r="T34" s="8">
        <v>0</v>
      </c>
      <c r="U34" s="8">
        <v>0</v>
      </c>
      <c r="V34" s="8">
        <v>0</v>
      </c>
      <c r="W34" s="8">
        <v>0</v>
      </c>
      <c r="X34" s="8">
        <v>0</v>
      </c>
      <c r="Y34" s="8">
        <v>0</v>
      </c>
      <c r="Z34" s="8">
        <v>0</v>
      </c>
      <c r="AA34" s="8">
        <v>0</v>
      </c>
      <c r="AB34" s="8">
        <v>0</v>
      </c>
      <c r="AC34" s="8">
        <v>0</v>
      </c>
      <c r="AD34" s="8">
        <v>0</v>
      </c>
      <c r="AE34" s="8">
        <v>0</v>
      </c>
      <c r="AF34" s="8">
        <v>0</v>
      </c>
      <c r="AG34" s="8">
        <v>0</v>
      </c>
      <c r="AH34" s="8">
        <v>0</v>
      </c>
      <c r="AI34" s="8">
        <v>0</v>
      </c>
      <c r="AJ34" s="8">
        <v>0</v>
      </c>
      <c r="AK34" s="8">
        <v>0</v>
      </c>
      <c r="AL34" s="8">
        <v>0</v>
      </c>
      <c r="AM34" s="8">
        <v>0</v>
      </c>
      <c r="AN34" s="8">
        <v>0</v>
      </c>
      <c r="AO34" s="8">
        <v>0</v>
      </c>
      <c r="AP34" s="8">
        <v>0</v>
      </c>
      <c r="AQ34" s="8">
        <v>0</v>
      </c>
      <c r="AR34" s="8">
        <v>0</v>
      </c>
      <c r="AS34" s="8">
        <v>0</v>
      </c>
      <c r="AT34" s="8">
        <v>0</v>
      </c>
      <c r="AU34" s="8">
        <v>0</v>
      </c>
      <c r="AV34" s="8">
        <v>0</v>
      </c>
      <c r="AW34" s="8">
        <v>0</v>
      </c>
      <c r="AX34" s="8">
        <v>0</v>
      </c>
      <c r="AY34" s="8">
        <v>0</v>
      </c>
    </row>
    <row r="35" spans="1:51">
      <c r="A35" s="11" t="s">
        <v>31</v>
      </c>
      <c r="B35" s="8">
        <v>7674</v>
      </c>
      <c r="C35" s="8">
        <v>9801</v>
      </c>
      <c r="D35" s="8">
        <v>9657</v>
      </c>
      <c r="E35" s="8">
        <v>9685</v>
      </c>
      <c r="F35" s="8">
        <v>9675</v>
      </c>
      <c r="G35" s="8">
        <v>10074</v>
      </c>
      <c r="H35" s="8">
        <v>12539</v>
      </c>
      <c r="I35" s="8">
        <v>12988</v>
      </c>
      <c r="J35" s="8">
        <v>13581</v>
      </c>
      <c r="K35" s="8">
        <v>13528</v>
      </c>
      <c r="L35" s="8">
        <v>14018</v>
      </c>
      <c r="M35" s="8">
        <v>14595</v>
      </c>
      <c r="N35" s="8">
        <v>14599</v>
      </c>
      <c r="O35" s="8">
        <v>15141</v>
      </c>
      <c r="P35" s="8">
        <v>14317</v>
      </c>
      <c r="Q35" s="8">
        <v>16712</v>
      </c>
      <c r="R35" s="8">
        <v>15791</v>
      </c>
      <c r="S35" s="8">
        <v>16255</v>
      </c>
      <c r="T35" s="8">
        <v>14950</v>
      </c>
      <c r="U35" s="8">
        <v>15948</v>
      </c>
      <c r="V35" s="8">
        <v>15681</v>
      </c>
      <c r="W35" s="8">
        <v>16774</v>
      </c>
      <c r="X35" s="8">
        <v>18591</v>
      </c>
      <c r="Y35" s="8">
        <v>18971</v>
      </c>
      <c r="Z35" s="8">
        <v>19854</v>
      </c>
      <c r="AA35" s="8">
        <v>20598</v>
      </c>
      <c r="AB35" s="8">
        <v>26637</v>
      </c>
      <c r="AC35" s="8">
        <v>24059</v>
      </c>
      <c r="AD35" s="8">
        <v>26208</v>
      </c>
      <c r="AE35" s="8">
        <v>28115</v>
      </c>
      <c r="AF35" s="8">
        <v>27991</v>
      </c>
      <c r="AG35" s="8">
        <v>38626</v>
      </c>
      <c r="AH35" s="8">
        <v>33777</v>
      </c>
      <c r="AI35" s="8">
        <v>33915</v>
      </c>
      <c r="AJ35" s="8">
        <v>20465</v>
      </c>
      <c r="AK35" s="8">
        <v>11294</v>
      </c>
      <c r="AL35" s="8">
        <v>26596</v>
      </c>
      <c r="AM35" s="8">
        <v>32511</v>
      </c>
      <c r="AN35" s="8">
        <v>34215</v>
      </c>
      <c r="AO35" s="8">
        <v>33912</v>
      </c>
      <c r="AP35" s="8">
        <v>31583</v>
      </c>
      <c r="AQ35" s="8">
        <v>35286</v>
      </c>
      <c r="AR35" s="8">
        <v>38041</v>
      </c>
      <c r="AS35" s="8">
        <v>45480</v>
      </c>
      <c r="AT35" s="8">
        <v>47373</v>
      </c>
      <c r="AU35" s="8">
        <v>49998</v>
      </c>
      <c r="AV35" s="8">
        <v>61358</v>
      </c>
      <c r="AW35" s="8">
        <v>65666</v>
      </c>
      <c r="AX35" s="8">
        <v>65626</v>
      </c>
      <c r="AY35" s="8">
        <v>71154</v>
      </c>
    </row>
    <row r="36" spans="1:51">
      <c r="A36" s="9" t="s">
        <v>33</v>
      </c>
      <c r="B36" s="10">
        <f>+SUM(B25:B35)</f>
        <v>121188</v>
      </c>
      <c r="C36" s="10">
        <f t="shared" ref="C36:Z36" si="24">+SUM(C25:C35)</f>
        <v>128004</v>
      </c>
      <c r="D36" s="10">
        <f t="shared" si="24"/>
        <v>139136</v>
      </c>
      <c r="E36" s="10">
        <f t="shared" si="24"/>
        <v>143889</v>
      </c>
      <c r="F36" s="10">
        <f t="shared" si="24"/>
        <v>148809</v>
      </c>
      <c r="G36" s="10">
        <f t="shared" si="24"/>
        <v>219298</v>
      </c>
      <c r="H36" s="10">
        <f t="shared" si="24"/>
        <v>239400</v>
      </c>
      <c r="I36" s="10">
        <f t="shared" si="24"/>
        <v>239760</v>
      </c>
      <c r="J36" s="10">
        <f t="shared" si="24"/>
        <v>249902</v>
      </c>
      <c r="K36" s="10">
        <f t="shared" si="24"/>
        <v>253647</v>
      </c>
      <c r="L36" s="10">
        <f t="shared" si="24"/>
        <v>263699</v>
      </c>
      <c r="M36" s="10">
        <f t="shared" si="24"/>
        <v>280822</v>
      </c>
      <c r="N36" s="10">
        <f t="shared" si="24"/>
        <v>282312</v>
      </c>
      <c r="O36" s="10">
        <f t="shared" si="24"/>
        <v>297646</v>
      </c>
      <c r="P36" s="10">
        <f t="shared" si="24"/>
        <v>307730</v>
      </c>
      <c r="Q36" s="10">
        <f t="shared" si="24"/>
        <v>312542</v>
      </c>
      <c r="R36" s="10">
        <f t="shared" si="24"/>
        <v>341767</v>
      </c>
      <c r="S36" s="10">
        <f t="shared" si="24"/>
        <v>348241</v>
      </c>
      <c r="T36" s="10">
        <f t="shared" si="24"/>
        <v>335921</v>
      </c>
      <c r="U36" s="10">
        <f t="shared" si="24"/>
        <v>354971</v>
      </c>
      <c r="V36" s="10">
        <f t="shared" si="24"/>
        <v>364544</v>
      </c>
      <c r="W36" s="10">
        <f t="shared" si="24"/>
        <v>387899</v>
      </c>
      <c r="X36" s="10">
        <f t="shared" si="24"/>
        <v>385181</v>
      </c>
      <c r="Y36" s="10">
        <f t="shared" si="24"/>
        <v>391791</v>
      </c>
      <c r="Z36" s="10">
        <f t="shared" si="24"/>
        <v>396348</v>
      </c>
      <c r="AA36" s="10">
        <f t="shared" ref="AA36:AG36" si="25">+SUM(AA25:AA35)</f>
        <v>940101</v>
      </c>
      <c r="AB36" s="10">
        <f t="shared" si="25"/>
        <v>951454</v>
      </c>
      <c r="AC36" s="10">
        <f t="shared" si="25"/>
        <v>956208</v>
      </c>
      <c r="AD36" s="10">
        <f t="shared" si="25"/>
        <v>980635</v>
      </c>
      <c r="AE36" s="10">
        <f t="shared" si="25"/>
        <v>1005648</v>
      </c>
      <c r="AF36" s="10">
        <f t="shared" si="25"/>
        <v>1041237</v>
      </c>
      <c r="AG36" s="10">
        <f t="shared" si="25"/>
        <v>1056120</v>
      </c>
      <c r="AH36" s="10">
        <f t="shared" ref="AH36:AI36" si="26">+SUM(AH25:AH35)</f>
        <v>1095804</v>
      </c>
      <c r="AI36" s="10">
        <f t="shared" si="26"/>
        <v>1117362</v>
      </c>
      <c r="AJ36" s="10">
        <f t="shared" ref="AJ36:AK36" si="27">+SUM(AJ25:AJ35)</f>
        <v>1148761</v>
      </c>
      <c r="AK36" s="10">
        <f t="shared" si="27"/>
        <v>1142502</v>
      </c>
      <c r="AL36" s="10">
        <f t="shared" ref="AL36:AM36" si="28">+SUM(AL25:AL35)</f>
        <v>1152237</v>
      </c>
      <c r="AM36" s="10">
        <f t="shared" si="28"/>
        <v>1169232</v>
      </c>
      <c r="AN36" s="10">
        <f t="shared" ref="AN36:AO36" si="29">+SUM(AN25:AN35)</f>
        <v>1330664</v>
      </c>
      <c r="AO36" s="10">
        <f t="shared" si="29"/>
        <v>1352378</v>
      </c>
      <c r="AP36" s="10">
        <f t="shared" ref="AP36:AQ36" si="30">+SUM(AP25:AP35)</f>
        <v>1325508</v>
      </c>
      <c r="AQ36" s="10">
        <f t="shared" si="30"/>
        <v>1313986</v>
      </c>
      <c r="AR36" s="10">
        <f t="shared" ref="AR36:AS36" si="31">+SUM(AR25:AR35)</f>
        <v>1315186</v>
      </c>
      <c r="AS36" s="10">
        <f t="shared" si="31"/>
        <v>1349220</v>
      </c>
      <c r="AT36" s="10">
        <v>1346465</v>
      </c>
      <c r="AU36" s="10">
        <v>1334692</v>
      </c>
      <c r="AV36" s="10">
        <v>1364784</v>
      </c>
      <c r="AW36" s="10">
        <f t="shared" ref="AW36:AX36" si="32">+SUM(AW25:AW35)</f>
        <v>1368953</v>
      </c>
      <c r="AX36" s="10">
        <f t="shared" si="32"/>
        <v>1375573</v>
      </c>
      <c r="AY36" s="10">
        <v>1388524</v>
      </c>
    </row>
    <row r="37" spans="1:51">
      <c r="A37" s="6" t="s">
        <v>34</v>
      </c>
      <c r="B37" s="10">
        <f>+B23+B36</f>
        <v>176065</v>
      </c>
      <c r="C37" s="10">
        <f t="shared" ref="C37:Z37" si="33">+C23+C36</f>
        <v>234160</v>
      </c>
      <c r="D37" s="10">
        <f t="shared" si="33"/>
        <v>265485</v>
      </c>
      <c r="E37" s="10">
        <f t="shared" si="33"/>
        <v>270765</v>
      </c>
      <c r="F37" s="10">
        <f t="shared" si="33"/>
        <v>245541</v>
      </c>
      <c r="G37" s="10">
        <f t="shared" si="33"/>
        <v>316965</v>
      </c>
      <c r="H37" s="10">
        <f t="shared" si="33"/>
        <v>419722</v>
      </c>
      <c r="I37" s="10">
        <f t="shared" si="33"/>
        <v>427485</v>
      </c>
      <c r="J37" s="10">
        <f t="shared" si="33"/>
        <v>411024</v>
      </c>
      <c r="K37" s="10">
        <f t="shared" si="33"/>
        <v>392049</v>
      </c>
      <c r="L37" s="10">
        <f t="shared" si="33"/>
        <v>450468</v>
      </c>
      <c r="M37" s="10">
        <f t="shared" si="33"/>
        <v>495652</v>
      </c>
      <c r="N37" s="10">
        <f t="shared" si="33"/>
        <v>400477</v>
      </c>
      <c r="O37" s="10">
        <f t="shared" si="33"/>
        <v>399383</v>
      </c>
      <c r="P37" s="10">
        <f t="shared" si="33"/>
        <v>470903</v>
      </c>
      <c r="Q37" s="10">
        <f t="shared" si="33"/>
        <v>513344</v>
      </c>
      <c r="R37" s="10">
        <f t="shared" si="33"/>
        <v>457046</v>
      </c>
      <c r="S37" s="10">
        <f t="shared" si="33"/>
        <v>476987</v>
      </c>
      <c r="T37" s="10">
        <f t="shared" si="33"/>
        <v>531845</v>
      </c>
      <c r="U37" s="10">
        <f t="shared" si="33"/>
        <v>557864</v>
      </c>
      <c r="V37" s="10">
        <f t="shared" si="33"/>
        <v>479404</v>
      </c>
      <c r="W37" s="10">
        <f t="shared" si="33"/>
        <v>515057</v>
      </c>
      <c r="X37" s="10">
        <f t="shared" si="33"/>
        <v>572688</v>
      </c>
      <c r="Y37" s="10">
        <f t="shared" si="33"/>
        <v>562867</v>
      </c>
      <c r="Z37" s="10">
        <f t="shared" si="33"/>
        <v>675062</v>
      </c>
      <c r="AA37" s="10">
        <f t="shared" ref="AA37:AG37" si="34">+AA23+AA36</f>
        <v>1177284</v>
      </c>
      <c r="AB37" s="10">
        <f t="shared" si="34"/>
        <v>1247320</v>
      </c>
      <c r="AC37" s="10">
        <f t="shared" si="34"/>
        <v>1206323</v>
      </c>
      <c r="AD37" s="10">
        <f t="shared" si="34"/>
        <v>1171722</v>
      </c>
      <c r="AE37" s="10">
        <f t="shared" si="34"/>
        <v>1285003</v>
      </c>
      <c r="AF37" s="10">
        <f t="shared" si="34"/>
        <v>1349344</v>
      </c>
      <c r="AG37" s="10">
        <f t="shared" si="34"/>
        <v>1344388</v>
      </c>
      <c r="AH37" s="10">
        <f t="shared" ref="AH37:AI37" si="35">+AH23+AH36</f>
        <v>1328522</v>
      </c>
      <c r="AI37" s="10">
        <f t="shared" si="35"/>
        <v>1473557</v>
      </c>
      <c r="AJ37" s="10">
        <f t="shared" ref="AJ37:AK37" si="36">+AJ23+AJ36</f>
        <v>1518100</v>
      </c>
      <c r="AK37" s="10">
        <f t="shared" si="36"/>
        <v>1549927</v>
      </c>
      <c r="AL37" s="10">
        <f t="shared" ref="AL37:AM37" si="37">+AL23+AL36</f>
        <v>1477358</v>
      </c>
      <c r="AM37" s="10">
        <f t="shared" si="37"/>
        <v>1611616</v>
      </c>
      <c r="AN37" s="10">
        <f t="shared" ref="AN37:AO37" si="38">+AN23+AN36</f>
        <v>1916238</v>
      </c>
      <c r="AO37" s="10">
        <f t="shared" si="38"/>
        <v>1997223</v>
      </c>
      <c r="AP37" s="10">
        <f t="shared" ref="AP37:AQ37" si="39">+AP23+AP36</f>
        <v>1814928</v>
      </c>
      <c r="AQ37" s="10">
        <f t="shared" si="39"/>
        <v>1878605</v>
      </c>
      <c r="AR37" s="10">
        <f t="shared" ref="AR37:AS37" si="40">+AR23+AR36</f>
        <v>1820764</v>
      </c>
      <c r="AS37" s="10">
        <f t="shared" si="40"/>
        <v>1884090</v>
      </c>
      <c r="AT37" s="10">
        <v>1808877</v>
      </c>
      <c r="AU37" s="10">
        <v>1824385</v>
      </c>
      <c r="AV37" s="10">
        <v>1945271</v>
      </c>
      <c r="AW37" s="10">
        <f t="shared" ref="AW37:AX37" si="41">+AW23+AW36</f>
        <v>1922336</v>
      </c>
      <c r="AX37" s="10">
        <f t="shared" si="41"/>
        <v>1805612</v>
      </c>
      <c r="AY37" s="10">
        <v>1860733</v>
      </c>
    </row>
    <row r="38" spans="1:51">
      <c r="A38" s="13" t="s">
        <v>35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/>
      <c r="AM38" s="12"/>
      <c r="AN38" s="12"/>
      <c r="AO38" s="12"/>
      <c r="AP38" s="12"/>
      <c r="AQ38" s="12"/>
      <c r="AR38" s="12"/>
      <c r="AS38" s="12"/>
      <c r="AT38" s="12"/>
      <c r="AU38" s="12"/>
      <c r="AV38" s="12"/>
      <c r="AW38" s="12"/>
      <c r="AX38" s="12"/>
      <c r="AY38" s="12"/>
    </row>
    <row r="39" spans="1:51">
      <c r="A39" s="6" t="s">
        <v>36</v>
      </c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14"/>
      <c r="AJ39" s="14"/>
      <c r="AK39" s="14"/>
      <c r="AL39" s="14"/>
      <c r="AM39" s="14"/>
      <c r="AN39" s="14"/>
      <c r="AO39" s="14"/>
      <c r="AP39" s="14"/>
      <c r="AQ39" s="14"/>
      <c r="AR39" s="14"/>
      <c r="AS39" s="14"/>
      <c r="AT39" s="14"/>
      <c r="AU39" s="14"/>
      <c r="AV39" s="14"/>
      <c r="AW39" s="14"/>
      <c r="AX39" s="14"/>
      <c r="AY39" s="14"/>
    </row>
    <row r="40" spans="1:51">
      <c r="A40" s="9" t="s">
        <v>37</v>
      </c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  <c r="AT40" s="15"/>
      <c r="AU40" s="15"/>
      <c r="AV40" s="15"/>
      <c r="AW40" s="15"/>
      <c r="AX40" s="15"/>
      <c r="AY40" s="15"/>
    </row>
    <row r="41" spans="1:51">
      <c r="A41" s="16" t="s">
        <v>39</v>
      </c>
      <c r="B41" s="8">
        <v>50769</v>
      </c>
      <c r="C41" s="8">
        <v>53923</v>
      </c>
      <c r="D41" s="8">
        <v>52503</v>
      </c>
      <c r="E41" s="8">
        <v>52367</v>
      </c>
      <c r="F41" s="8">
        <v>52474</v>
      </c>
      <c r="G41" s="8">
        <v>76264</v>
      </c>
      <c r="H41" s="8">
        <v>124892</v>
      </c>
      <c r="I41" s="8">
        <v>128975</v>
      </c>
      <c r="J41" s="8">
        <v>96175</v>
      </c>
      <c r="K41" s="8">
        <v>96423</v>
      </c>
      <c r="L41" s="8">
        <v>111942</v>
      </c>
      <c r="M41" s="8">
        <v>130434</v>
      </c>
      <c r="N41" s="8">
        <v>64846</v>
      </c>
      <c r="O41" s="8">
        <v>82333</v>
      </c>
      <c r="P41" s="8">
        <v>100139</v>
      </c>
      <c r="Q41" s="8">
        <v>105841</v>
      </c>
      <c r="R41" s="8">
        <v>74177</v>
      </c>
      <c r="S41" s="8">
        <v>101663</v>
      </c>
      <c r="T41" s="8">
        <v>150787</v>
      </c>
      <c r="U41" s="8">
        <v>136780</v>
      </c>
      <c r="V41" s="8">
        <v>99660</v>
      </c>
      <c r="W41" s="8">
        <v>105237</v>
      </c>
      <c r="X41" s="8">
        <v>151531</v>
      </c>
      <c r="Y41" s="8">
        <v>107895</v>
      </c>
      <c r="Z41" s="8">
        <v>92361</v>
      </c>
      <c r="AA41" s="8">
        <v>151062</v>
      </c>
      <c r="AB41" s="8">
        <v>172629</v>
      </c>
      <c r="AC41" s="8">
        <v>168053</v>
      </c>
      <c r="AD41" s="8">
        <v>111642</v>
      </c>
      <c r="AE41" s="8">
        <v>145512</v>
      </c>
      <c r="AF41" s="8">
        <v>176345</v>
      </c>
      <c r="AG41" s="8">
        <v>179057</v>
      </c>
      <c r="AH41" s="8">
        <v>173551</v>
      </c>
      <c r="AI41" s="8">
        <v>132883</v>
      </c>
      <c r="AJ41" s="8">
        <v>111226</v>
      </c>
      <c r="AK41" s="8">
        <v>86615</v>
      </c>
      <c r="AL41" s="8">
        <v>94665</v>
      </c>
      <c r="AM41" s="8">
        <v>192786</v>
      </c>
      <c r="AN41" s="8">
        <v>210786</v>
      </c>
      <c r="AO41" s="8">
        <v>264407</v>
      </c>
      <c r="AP41" s="8">
        <v>262152</v>
      </c>
      <c r="AQ41" s="8">
        <v>307145</v>
      </c>
      <c r="AR41" s="8">
        <v>209938</v>
      </c>
      <c r="AS41" s="8">
        <v>264625</v>
      </c>
      <c r="AT41" s="8">
        <v>212329</v>
      </c>
      <c r="AU41" s="8">
        <v>238314</v>
      </c>
      <c r="AV41" s="8">
        <v>291610</v>
      </c>
      <c r="AW41" s="8">
        <v>262759</v>
      </c>
      <c r="AX41" s="8">
        <v>249976</v>
      </c>
      <c r="AY41" s="8">
        <v>293958</v>
      </c>
    </row>
    <row r="42" spans="1:51">
      <c r="A42" s="16" t="s">
        <v>40</v>
      </c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>
        <v>0</v>
      </c>
      <c r="T42" s="8">
        <v>0</v>
      </c>
      <c r="U42" s="8">
        <v>0</v>
      </c>
      <c r="V42" s="8">
        <v>0</v>
      </c>
      <c r="W42" s="8">
        <v>0</v>
      </c>
      <c r="X42" s="8">
        <v>0</v>
      </c>
      <c r="Y42" s="8">
        <v>0</v>
      </c>
      <c r="Z42" s="8">
        <v>0</v>
      </c>
      <c r="AA42" s="8">
        <v>0</v>
      </c>
      <c r="AB42" s="8">
        <v>0</v>
      </c>
      <c r="AC42" s="8">
        <v>0</v>
      </c>
      <c r="AD42" s="8">
        <v>0</v>
      </c>
      <c r="AE42" s="8">
        <v>0</v>
      </c>
      <c r="AF42" s="8">
        <v>10614</v>
      </c>
      <c r="AG42" s="8">
        <v>9666</v>
      </c>
      <c r="AH42" s="8">
        <v>9525</v>
      </c>
      <c r="AI42" s="8">
        <v>9302</v>
      </c>
      <c r="AJ42" s="8">
        <v>8408</v>
      </c>
      <c r="AK42" s="8">
        <v>8489</v>
      </c>
      <c r="AL42" s="8">
        <v>5956</v>
      </c>
      <c r="AM42" s="8">
        <v>5836</v>
      </c>
      <c r="AN42" s="8">
        <v>5774</v>
      </c>
      <c r="AO42" s="8">
        <v>5869</v>
      </c>
      <c r="AP42" s="8">
        <v>5605</v>
      </c>
      <c r="AQ42" s="8">
        <v>6452</v>
      </c>
      <c r="AR42" s="8">
        <v>6939</v>
      </c>
      <c r="AS42" s="8">
        <v>11174</v>
      </c>
      <c r="AT42" s="8">
        <v>8142</v>
      </c>
      <c r="AU42" s="8">
        <v>5816</v>
      </c>
      <c r="AV42" s="8">
        <v>12585</v>
      </c>
      <c r="AW42" s="8">
        <v>10598</v>
      </c>
      <c r="AX42" s="8">
        <v>11085</v>
      </c>
      <c r="AY42" s="8">
        <v>19324</v>
      </c>
    </row>
    <row r="43" spans="1:51">
      <c r="A43" s="16" t="s">
        <v>41</v>
      </c>
      <c r="B43" s="8">
        <v>15791</v>
      </c>
      <c r="C43" s="8">
        <v>12369</v>
      </c>
      <c r="D43" s="8">
        <v>39164</v>
      </c>
      <c r="E43" s="8">
        <v>40585</v>
      </c>
      <c r="F43" s="8">
        <v>20424</v>
      </c>
      <c r="G43" s="8">
        <v>16713</v>
      </c>
      <c r="H43" s="8">
        <v>59306</v>
      </c>
      <c r="I43" s="8">
        <v>53260</v>
      </c>
      <c r="J43" s="8">
        <v>22927</v>
      </c>
      <c r="K43" s="8">
        <v>19284</v>
      </c>
      <c r="L43" s="8">
        <v>51709</v>
      </c>
      <c r="M43" s="8">
        <v>48358</v>
      </c>
      <c r="N43" s="8">
        <v>20701</v>
      </c>
      <c r="O43" s="8">
        <v>15759</v>
      </c>
      <c r="P43" s="8">
        <v>46686</v>
      </c>
      <c r="Q43" s="8">
        <v>49071</v>
      </c>
      <c r="R43" s="8">
        <v>25099</v>
      </c>
      <c r="S43" s="8">
        <v>23277</v>
      </c>
      <c r="T43" s="8">
        <v>60009</v>
      </c>
      <c r="U43" s="8">
        <v>52556</v>
      </c>
      <c r="V43" s="8">
        <v>13525</v>
      </c>
      <c r="W43" s="8">
        <v>11835</v>
      </c>
      <c r="X43" s="8">
        <v>49724</v>
      </c>
      <c r="Y43" s="8">
        <v>41533</v>
      </c>
      <c r="Z43" s="8">
        <v>18049</v>
      </c>
      <c r="AA43" s="8">
        <v>36060</v>
      </c>
      <c r="AB43" s="8">
        <v>88319</v>
      </c>
      <c r="AC43" s="8">
        <v>66298</v>
      </c>
      <c r="AD43" s="8">
        <v>33295</v>
      </c>
      <c r="AE43" s="8">
        <v>39911</v>
      </c>
      <c r="AF43" s="8">
        <v>78798</v>
      </c>
      <c r="AG43" s="8">
        <v>58047</v>
      </c>
      <c r="AH43" s="8">
        <v>34836</v>
      </c>
      <c r="AI43" s="8">
        <v>56020</v>
      </c>
      <c r="AJ43" s="8">
        <v>108769</v>
      </c>
      <c r="AK43" s="8">
        <v>128835</v>
      </c>
      <c r="AL43" s="8">
        <v>45600</v>
      </c>
      <c r="AM43" s="8">
        <v>73136</v>
      </c>
      <c r="AN43" s="8">
        <v>160142</v>
      </c>
      <c r="AO43" s="8">
        <v>151881</v>
      </c>
      <c r="AP43" s="8">
        <v>99488</v>
      </c>
      <c r="AQ43" s="8">
        <v>126001</v>
      </c>
      <c r="AR43" s="8">
        <v>149977</v>
      </c>
      <c r="AS43" s="8">
        <v>115819</v>
      </c>
      <c r="AT43" s="8">
        <v>83608</v>
      </c>
      <c r="AU43" s="8">
        <v>91887</v>
      </c>
      <c r="AV43" s="8">
        <v>141498</v>
      </c>
      <c r="AW43" s="8">
        <v>139431</v>
      </c>
      <c r="AX43" s="8">
        <v>91451</v>
      </c>
      <c r="AY43" s="8">
        <v>97404</v>
      </c>
    </row>
    <row r="44" spans="1:51">
      <c r="A44" s="16" t="s">
        <v>42</v>
      </c>
      <c r="B44" s="8">
        <v>2785</v>
      </c>
      <c r="C44" s="8">
        <v>652</v>
      </c>
      <c r="D44" s="8">
        <v>600</v>
      </c>
      <c r="E44" s="8">
        <v>187</v>
      </c>
      <c r="F44" s="8">
        <v>67</v>
      </c>
      <c r="G44" s="8">
        <v>110</v>
      </c>
      <c r="H44" s="8">
        <v>761</v>
      </c>
      <c r="I44" s="8">
        <v>796</v>
      </c>
      <c r="J44" s="8">
        <v>783</v>
      </c>
      <c r="K44" s="8">
        <v>165</v>
      </c>
      <c r="L44" s="8">
        <v>3752</v>
      </c>
      <c r="M44" s="8">
        <v>13185</v>
      </c>
      <c r="N44" s="8">
        <v>13183</v>
      </c>
      <c r="O44" s="8">
        <v>1886</v>
      </c>
      <c r="P44" s="8">
        <v>2253</v>
      </c>
      <c r="Q44" s="8">
        <v>2269</v>
      </c>
      <c r="R44" s="8">
        <v>858</v>
      </c>
      <c r="S44" s="8">
        <v>16575</v>
      </c>
      <c r="T44" s="8">
        <v>6711</v>
      </c>
      <c r="U44" s="8">
        <v>4743</v>
      </c>
      <c r="V44" s="8">
        <v>3287</v>
      </c>
      <c r="W44" s="8">
        <v>11795</v>
      </c>
      <c r="X44" s="8">
        <v>6142</v>
      </c>
      <c r="Y44" s="8">
        <v>6960</v>
      </c>
      <c r="Z44" s="8">
        <v>8309</v>
      </c>
      <c r="AA44" s="8">
        <v>5307</v>
      </c>
      <c r="AB44" s="8">
        <v>7646</v>
      </c>
      <c r="AC44" s="8">
        <v>7154</v>
      </c>
      <c r="AD44" s="8">
        <v>4459</v>
      </c>
      <c r="AE44" s="8">
        <v>3703</v>
      </c>
      <c r="AF44" s="8">
        <v>3348</v>
      </c>
      <c r="AG44" s="8">
        <v>4607</v>
      </c>
      <c r="AH44" s="8">
        <v>5666</v>
      </c>
      <c r="AI44" s="8">
        <v>1885</v>
      </c>
      <c r="AJ44" s="8">
        <v>2079</v>
      </c>
      <c r="AK44" s="8">
        <v>7055</v>
      </c>
      <c r="AL44" s="8">
        <v>7567</v>
      </c>
      <c r="AM44" s="8">
        <v>2482</v>
      </c>
      <c r="AN44" s="8">
        <v>11888</v>
      </c>
      <c r="AO44" s="8">
        <v>19930</v>
      </c>
      <c r="AP44" s="8">
        <v>6019</v>
      </c>
      <c r="AQ44" s="8">
        <v>23858</v>
      </c>
      <c r="AR44" s="8">
        <v>4774</v>
      </c>
      <c r="AS44" s="8">
        <v>8246</v>
      </c>
      <c r="AT44" s="8">
        <v>3166</v>
      </c>
      <c r="AU44" s="8">
        <v>4308</v>
      </c>
      <c r="AV44" s="8">
        <v>10770</v>
      </c>
      <c r="AW44" s="8">
        <v>4284</v>
      </c>
      <c r="AX44" s="8">
        <v>1447</v>
      </c>
      <c r="AY44" s="8">
        <v>7960</v>
      </c>
    </row>
    <row r="45" spans="1:51">
      <c r="A45" s="16" t="s">
        <v>43</v>
      </c>
      <c r="B45" s="8">
        <v>46</v>
      </c>
      <c r="C45" s="8">
        <v>116</v>
      </c>
      <c r="D45" s="8">
        <v>73</v>
      </c>
      <c r="E45" s="8">
        <v>1640</v>
      </c>
      <c r="F45" s="8">
        <v>463</v>
      </c>
      <c r="G45" s="8">
        <v>953</v>
      </c>
      <c r="H45" s="8">
        <v>107</v>
      </c>
      <c r="I45" s="8">
        <v>1216</v>
      </c>
      <c r="J45" s="8">
        <v>476</v>
      </c>
      <c r="K45" s="8">
        <v>258</v>
      </c>
      <c r="L45" s="8">
        <v>136</v>
      </c>
      <c r="M45" s="8">
        <v>1349</v>
      </c>
      <c r="N45" s="8">
        <v>282</v>
      </c>
      <c r="O45" s="8">
        <v>148</v>
      </c>
      <c r="P45" s="8">
        <v>113</v>
      </c>
      <c r="Q45" s="8">
        <v>1641</v>
      </c>
      <c r="R45" s="8">
        <v>49</v>
      </c>
      <c r="S45" s="8">
        <v>31</v>
      </c>
      <c r="T45" s="8">
        <v>160</v>
      </c>
      <c r="U45" s="8">
        <v>1429</v>
      </c>
      <c r="V45" s="8">
        <v>74</v>
      </c>
      <c r="W45" s="8">
        <v>30</v>
      </c>
      <c r="X45" s="8">
        <v>545</v>
      </c>
      <c r="Y45" s="8">
        <v>1803</v>
      </c>
      <c r="Z45" s="8">
        <v>1129</v>
      </c>
      <c r="AA45" s="8">
        <v>186</v>
      </c>
      <c r="AB45" s="8">
        <v>829</v>
      </c>
      <c r="AC45" s="8">
        <v>1525</v>
      </c>
      <c r="AD45" s="8">
        <v>103</v>
      </c>
      <c r="AE45" s="8">
        <v>349</v>
      </c>
      <c r="AF45" s="8">
        <v>1409</v>
      </c>
      <c r="AG45" s="8">
        <v>2205</v>
      </c>
      <c r="AH45" s="8">
        <v>102</v>
      </c>
      <c r="AI45" s="8">
        <v>1736</v>
      </c>
      <c r="AJ45" s="8">
        <v>1459</v>
      </c>
      <c r="AK45" s="8">
        <v>7549</v>
      </c>
      <c r="AL45" s="8">
        <v>5398</v>
      </c>
      <c r="AM45" s="8">
        <v>3630</v>
      </c>
      <c r="AN45" s="8">
        <v>3671</v>
      </c>
      <c r="AO45" s="8">
        <v>9884</v>
      </c>
      <c r="AP45" s="8">
        <v>6942</v>
      </c>
      <c r="AQ45" s="8">
        <v>2361</v>
      </c>
      <c r="AR45" s="8">
        <v>4286</v>
      </c>
      <c r="AS45" s="8">
        <v>14152</v>
      </c>
      <c r="AT45" s="8">
        <v>9523</v>
      </c>
      <c r="AU45" s="8">
        <v>2991</v>
      </c>
      <c r="AV45" s="8">
        <v>3177</v>
      </c>
      <c r="AW45" s="8">
        <v>10848</v>
      </c>
      <c r="AX45" s="8">
        <v>4708</v>
      </c>
      <c r="AY45" s="8">
        <v>4824</v>
      </c>
    </row>
    <row r="46" spans="1:51">
      <c r="A46" s="16" t="s">
        <v>44</v>
      </c>
      <c r="B46" s="8">
        <v>367</v>
      </c>
      <c r="C46" s="8">
        <v>0</v>
      </c>
      <c r="D46" s="8">
        <v>0</v>
      </c>
      <c r="E46" s="8">
        <v>0</v>
      </c>
      <c r="F46" s="8">
        <v>943</v>
      </c>
      <c r="G46" s="8">
        <v>60</v>
      </c>
      <c r="H46" s="8">
        <v>1614</v>
      </c>
      <c r="I46" s="8">
        <v>2753</v>
      </c>
      <c r="J46" s="8">
        <v>4633</v>
      </c>
      <c r="K46" s="8">
        <v>1502</v>
      </c>
      <c r="L46" s="8">
        <v>474</v>
      </c>
      <c r="M46" s="8">
        <v>2974</v>
      </c>
      <c r="N46" s="8">
        <v>4435</v>
      </c>
      <c r="O46" s="8">
        <v>1095</v>
      </c>
      <c r="P46" s="8">
        <v>360</v>
      </c>
      <c r="Q46" s="8">
        <v>5818</v>
      </c>
      <c r="R46" s="8">
        <v>6005</v>
      </c>
      <c r="S46" s="8">
        <v>3572</v>
      </c>
      <c r="T46" s="8">
        <v>1698</v>
      </c>
      <c r="U46" s="8">
        <v>3283</v>
      </c>
      <c r="V46" s="8">
        <v>542</v>
      </c>
      <c r="W46" s="8">
        <v>0</v>
      </c>
      <c r="X46" s="8">
        <v>0</v>
      </c>
      <c r="Y46" s="8">
        <v>0</v>
      </c>
      <c r="Z46" s="8">
        <v>0</v>
      </c>
      <c r="AA46" s="8">
        <v>0</v>
      </c>
      <c r="AB46" s="8">
        <v>0</v>
      </c>
      <c r="AC46" s="8">
        <v>0</v>
      </c>
      <c r="AD46" s="8">
        <v>0</v>
      </c>
      <c r="AE46" s="8">
        <v>0</v>
      </c>
      <c r="AF46" s="8">
        <v>0</v>
      </c>
      <c r="AG46" s="8">
        <v>0</v>
      </c>
      <c r="AH46" s="8">
        <v>0</v>
      </c>
      <c r="AI46" s="8">
        <v>0</v>
      </c>
      <c r="AJ46" s="8">
        <v>93</v>
      </c>
      <c r="AK46" s="8">
        <v>1055</v>
      </c>
      <c r="AL46" s="8">
        <v>0</v>
      </c>
      <c r="AM46" s="8">
        <v>254</v>
      </c>
      <c r="AN46" s="8">
        <v>0</v>
      </c>
      <c r="AO46" s="8">
        <v>1759</v>
      </c>
      <c r="AP46" s="8">
        <v>3981</v>
      </c>
      <c r="AQ46" s="8">
        <v>6124</v>
      </c>
      <c r="AR46" s="8">
        <v>0</v>
      </c>
      <c r="AS46" s="8">
        <v>0</v>
      </c>
      <c r="AT46" s="8">
        <v>0</v>
      </c>
      <c r="AU46" s="8">
        <v>0</v>
      </c>
      <c r="AV46" s="8">
        <v>3705</v>
      </c>
      <c r="AW46" s="8">
        <v>9555</v>
      </c>
      <c r="AX46" s="8">
        <v>1182</v>
      </c>
      <c r="AY46" s="8">
        <v>2351</v>
      </c>
    </row>
    <row r="47" spans="1:51">
      <c r="A47" s="16" t="s">
        <v>45</v>
      </c>
      <c r="B47" s="8">
        <v>1083</v>
      </c>
      <c r="C47" s="8">
        <v>819</v>
      </c>
      <c r="D47" s="8">
        <v>595</v>
      </c>
      <c r="E47" s="8">
        <v>698</v>
      </c>
      <c r="F47" s="8">
        <v>2035</v>
      </c>
      <c r="G47" s="8">
        <v>522</v>
      </c>
      <c r="H47" s="8">
        <v>1161</v>
      </c>
      <c r="I47" s="8">
        <v>3247</v>
      </c>
      <c r="J47" s="8">
        <v>3246</v>
      </c>
      <c r="K47" s="8">
        <v>948</v>
      </c>
      <c r="L47" s="8">
        <v>1182</v>
      </c>
      <c r="M47" s="8">
        <v>3305</v>
      </c>
      <c r="N47" s="8">
        <v>3914</v>
      </c>
      <c r="O47" s="8">
        <v>1588</v>
      </c>
      <c r="P47" s="8">
        <v>1248</v>
      </c>
      <c r="Q47" s="8">
        <v>1462</v>
      </c>
      <c r="R47" s="8">
        <v>4372</v>
      </c>
      <c r="S47" s="8">
        <v>1465</v>
      </c>
      <c r="T47" s="8">
        <v>1592</v>
      </c>
      <c r="U47" s="8">
        <v>1657</v>
      </c>
      <c r="V47" s="8">
        <v>4468</v>
      </c>
      <c r="W47" s="8">
        <v>1673</v>
      </c>
      <c r="X47" s="8">
        <v>1612</v>
      </c>
      <c r="Y47" s="8">
        <v>1742</v>
      </c>
      <c r="Z47" s="8">
        <v>4004</v>
      </c>
      <c r="AA47" s="8">
        <v>2325</v>
      </c>
      <c r="AB47" s="8">
        <v>2926</v>
      </c>
      <c r="AC47" s="8">
        <v>2939</v>
      </c>
      <c r="AD47" s="8">
        <v>4929</v>
      </c>
      <c r="AE47" s="8">
        <v>3519</v>
      </c>
      <c r="AF47" s="8">
        <v>3676</v>
      </c>
      <c r="AG47" s="8">
        <v>3580</v>
      </c>
      <c r="AH47" s="8">
        <v>4027</v>
      </c>
      <c r="AI47" s="8">
        <v>4958</v>
      </c>
      <c r="AJ47" s="8">
        <v>8774</v>
      </c>
      <c r="AK47" s="8">
        <v>9663</v>
      </c>
      <c r="AL47" s="8">
        <v>10280</v>
      </c>
      <c r="AM47" s="8">
        <v>5755</v>
      </c>
      <c r="AN47" s="8">
        <v>8313</v>
      </c>
      <c r="AO47" s="8">
        <v>8565</v>
      </c>
      <c r="AP47" s="8">
        <v>7856</v>
      </c>
      <c r="AQ47" s="8">
        <v>5985</v>
      </c>
      <c r="AR47" s="8">
        <v>7164</v>
      </c>
      <c r="AS47" s="8">
        <v>7025</v>
      </c>
      <c r="AT47" s="8">
        <v>9492</v>
      </c>
      <c r="AU47" s="8">
        <v>6814</v>
      </c>
      <c r="AV47" s="8">
        <v>8512</v>
      </c>
      <c r="AW47" s="8">
        <v>8857</v>
      </c>
      <c r="AX47" s="8">
        <v>8861</v>
      </c>
      <c r="AY47" s="8">
        <v>6347</v>
      </c>
    </row>
    <row r="48" spans="1:51">
      <c r="A48" s="16" t="s">
        <v>46</v>
      </c>
      <c r="B48" s="8">
        <v>44</v>
      </c>
      <c r="C48" s="8">
        <v>68</v>
      </c>
      <c r="D48" s="8">
        <v>213</v>
      </c>
      <c r="E48" s="8">
        <v>315</v>
      </c>
      <c r="F48" s="8">
        <v>570</v>
      </c>
      <c r="G48" s="8">
        <v>592</v>
      </c>
      <c r="H48" s="8">
        <v>1388</v>
      </c>
      <c r="I48" s="8">
        <v>431</v>
      </c>
      <c r="J48" s="8">
        <v>1427</v>
      </c>
      <c r="K48" s="8">
        <v>1334</v>
      </c>
      <c r="L48" s="8">
        <v>1684</v>
      </c>
      <c r="M48" s="8">
        <v>1478</v>
      </c>
      <c r="N48" s="8">
        <v>2721</v>
      </c>
      <c r="O48" s="8">
        <v>2731</v>
      </c>
      <c r="P48" s="8">
        <v>2920</v>
      </c>
      <c r="Q48" s="8">
        <v>3186</v>
      </c>
      <c r="R48" s="8">
        <v>3173</v>
      </c>
      <c r="S48" s="8">
        <v>3264</v>
      </c>
      <c r="T48" s="8">
        <v>2658</v>
      </c>
      <c r="U48" s="8">
        <v>3595</v>
      </c>
      <c r="V48" s="8">
        <v>1971</v>
      </c>
      <c r="W48" s="8">
        <v>2287</v>
      </c>
      <c r="X48" s="8">
        <v>992</v>
      </c>
      <c r="Y48" s="8">
        <v>1675</v>
      </c>
      <c r="Z48" s="8">
        <v>1509</v>
      </c>
      <c r="AA48" s="8">
        <v>2157</v>
      </c>
      <c r="AB48" s="8">
        <v>2069</v>
      </c>
      <c r="AC48" s="8">
        <v>2723</v>
      </c>
      <c r="AD48" s="8">
        <v>74</v>
      </c>
      <c r="AE48" s="8">
        <v>109</v>
      </c>
      <c r="AF48" s="8">
        <v>690</v>
      </c>
      <c r="AG48" s="8">
        <v>2665</v>
      </c>
      <c r="AH48" s="8">
        <v>1087</v>
      </c>
      <c r="AI48" s="8">
        <v>868</v>
      </c>
      <c r="AJ48" s="8">
        <v>1106</v>
      </c>
      <c r="AK48" s="8">
        <v>1411</v>
      </c>
      <c r="AL48" s="8">
        <v>1320</v>
      </c>
      <c r="AM48" s="8">
        <v>1177</v>
      </c>
      <c r="AN48" s="8">
        <v>1679</v>
      </c>
      <c r="AO48" s="8">
        <v>2296</v>
      </c>
      <c r="AP48" s="8">
        <v>1719</v>
      </c>
      <c r="AQ48" s="8">
        <v>1687</v>
      </c>
      <c r="AR48" s="8">
        <v>2633</v>
      </c>
      <c r="AS48" s="8">
        <v>3006</v>
      </c>
      <c r="AT48" s="8">
        <v>4280</v>
      </c>
      <c r="AU48" s="8">
        <v>1716</v>
      </c>
      <c r="AV48" s="8">
        <v>5470</v>
      </c>
      <c r="AW48" s="8">
        <v>3044</v>
      </c>
      <c r="AX48" s="8">
        <v>2070</v>
      </c>
      <c r="AY48" s="8">
        <v>5796</v>
      </c>
    </row>
    <row r="49" spans="1:51" ht="36">
      <c r="A49" s="17" t="s">
        <v>47</v>
      </c>
      <c r="B49" s="10">
        <f>+SUM(B41:B48)</f>
        <v>70885</v>
      </c>
      <c r="C49" s="10">
        <f t="shared" ref="C49:Z49" si="42">+SUM(C41:C48)</f>
        <v>67947</v>
      </c>
      <c r="D49" s="10">
        <f t="shared" si="42"/>
        <v>93148</v>
      </c>
      <c r="E49" s="10">
        <f t="shared" si="42"/>
        <v>95792</v>
      </c>
      <c r="F49" s="10">
        <f t="shared" si="42"/>
        <v>76976</v>
      </c>
      <c r="G49" s="10">
        <f t="shared" si="42"/>
        <v>95214</v>
      </c>
      <c r="H49" s="10">
        <f t="shared" si="42"/>
        <v>189229</v>
      </c>
      <c r="I49" s="10">
        <f t="shared" si="42"/>
        <v>190678</v>
      </c>
      <c r="J49" s="10">
        <f t="shared" si="42"/>
        <v>129667</v>
      </c>
      <c r="K49" s="10">
        <f t="shared" si="42"/>
        <v>119914</v>
      </c>
      <c r="L49" s="10">
        <f t="shared" si="42"/>
        <v>170879</v>
      </c>
      <c r="M49" s="10">
        <f t="shared" si="42"/>
        <v>201083</v>
      </c>
      <c r="N49" s="10">
        <f t="shared" si="42"/>
        <v>110082</v>
      </c>
      <c r="O49" s="10">
        <f t="shared" si="42"/>
        <v>105540</v>
      </c>
      <c r="P49" s="10">
        <f t="shared" si="42"/>
        <v>153719</v>
      </c>
      <c r="Q49" s="10">
        <f t="shared" si="42"/>
        <v>169288</v>
      </c>
      <c r="R49" s="10">
        <f t="shared" si="42"/>
        <v>113733</v>
      </c>
      <c r="S49" s="10">
        <f t="shared" si="42"/>
        <v>149847</v>
      </c>
      <c r="T49" s="10">
        <f t="shared" si="42"/>
        <v>223615</v>
      </c>
      <c r="U49" s="10">
        <f t="shared" si="42"/>
        <v>204043</v>
      </c>
      <c r="V49" s="10">
        <f t="shared" si="42"/>
        <v>123527</v>
      </c>
      <c r="W49" s="10">
        <f t="shared" si="42"/>
        <v>132857</v>
      </c>
      <c r="X49" s="10">
        <f t="shared" si="42"/>
        <v>210546</v>
      </c>
      <c r="Y49" s="10">
        <f t="shared" si="42"/>
        <v>161608</v>
      </c>
      <c r="Z49" s="10">
        <f t="shared" si="42"/>
        <v>125361</v>
      </c>
      <c r="AA49" s="10">
        <f t="shared" ref="AA49:AG49" si="43">+SUM(AA41:AA48)</f>
        <v>197097</v>
      </c>
      <c r="AB49" s="10">
        <f t="shared" si="43"/>
        <v>274418</v>
      </c>
      <c r="AC49" s="10">
        <f t="shared" si="43"/>
        <v>248692</v>
      </c>
      <c r="AD49" s="10">
        <f t="shared" si="43"/>
        <v>154502</v>
      </c>
      <c r="AE49" s="10">
        <f t="shared" si="43"/>
        <v>193103</v>
      </c>
      <c r="AF49" s="10">
        <f t="shared" si="43"/>
        <v>274880</v>
      </c>
      <c r="AG49" s="10">
        <f t="shared" si="43"/>
        <v>259827</v>
      </c>
      <c r="AH49" s="10">
        <f t="shared" ref="AH49:AQ49" si="44">+SUM(AH41:AH48)</f>
        <v>228794</v>
      </c>
      <c r="AI49" s="10">
        <f t="shared" si="44"/>
        <v>207652</v>
      </c>
      <c r="AJ49" s="10">
        <f t="shared" si="44"/>
        <v>241914</v>
      </c>
      <c r="AK49" s="10">
        <f t="shared" si="44"/>
        <v>250672</v>
      </c>
      <c r="AL49" s="10">
        <f t="shared" si="44"/>
        <v>170786</v>
      </c>
      <c r="AM49" s="10">
        <f t="shared" si="44"/>
        <v>285056</v>
      </c>
      <c r="AN49" s="10">
        <f t="shared" si="44"/>
        <v>402253</v>
      </c>
      <c r="AO49" s="10">
        <f t="shared" si="44"/>
        <v>464591</v>
      </c>
      <c r="AP49" s="10">
        <f t="shared" si="44"/>
        <v>393762</v>
      </c>
      <c r="AQ49" s="10">
        <f t="shared" si="44"/>
        <v>479613</v>
      </c>
      <c r="AR49" s="10">
        <f t="shared" ref="AR49:AS49" si="45">+SUM(AR41:AR48)</f>
        <v>385711</v>
      </c>
      <c r="AS49" s="10">
        <f t="shared" si="45"/>
        <v>424047</v>
      </c>
      <c r="AT49" s="10">
        <v>330540</v>
      </c>
      <c r="AU49" s="10">
        <v>351846</v>
      </c>
      <c r="AV49" s="10">
        <v>477327</v>
      </c>
      <c r="AW49" s="10">
        <f t="shared" ref="AW49:AX49" si="46">+SUM(AW41:AW48)</f>
        <v>449376</v>
      </c>
      <c r="AX49" s="10">
        <f t="shared" si="46"/>
        <v>370780</v>
      </c>
      <c r="AY49" s="10">
        <v>437964</v>
      </c>
    </row>
    <row r="50" spans="1:51" ht="24">
      <c r="A50" s="18" t="s">
        <v>48</v>
      </c>
      <c r="B50" s="8">
        <v>0</v>
      </c>
      <c r="C50" s="8">
        <v>0</v>
      </c>
      <c r="D50" s="8">
        <v>0</v>
      </c>
      <c r="E50" s="8">
        <v>0</v>
      </c>
      <c r="F50" s="8">
        <v>0</v>
      </c>
      <c r="G50" s="8">
        <v>0</v>
      </c>
      <c r="H50" s="8">
        <v>0</v>
      </c>
      <c r="I50" s="8">
        <v>0</v>
      </c>
      <c r="J50" s="8">
        <v>0</v>
      </c>
      <c r="K50" s="8">
        <v>0</v>
      </c>
      <c r="L50" s="8">
        <v>0</v>
      </c>
      <c r="M50" s="8">
        <v>0</v>
      </c>
      <c r="N50" s="8">
        <v>0</v>
      </c>
      <c r="O50" s="8">
        <v>0</v>
      </c>
      <c r="P50" s="8">
        <v>0</v>
      </c>
      <c r="Q50" s="8">
        <v>0</v>
      </c>
      <c r="R50" s="8">
        <v>0</v>
      </c>
      <c r="S50" s="8">
        <v>0</v>
      </c>
      <c r="T50" s="8">
        <v>0</v>
      </c>
      <c r="U50" s="8">
        <v>0</v>
      </c>
      <c r="V50" s="8">
        <v>0</v>
      </c>
      <c r="W50" s="8">
        <v>0</v>
      </c>
      <c r="X50" s="8">
        <v>0</v>
      </c>
      <c r="Y50" s="8">
        <v>0</v>
      </c>
      <c r="Z50" s="8">
        <v>0</v>
      </c>
      <c r="AA50" s="8">
        <v>0</v>
      </c>
      <c r="AB50" s="8">
        <v>0</v>
      </c>
      <c r="AC50" s="8">
        <v>0</v>
      </c>
      <c r="AD50" s="8">
        <v>0</v>
      </c>
      <c r="AE50" s="8">
        <v>0</v>
      </c>
      <c r="AF50" s="8">
        <v>0</v>
      </c>
      <c r="AG50" s="8">
        <v>0</v>
      </c>
      <c r="AH50" s="8">
        <v>0</v>
      </c>
      <c r="AI50" s="8">
        <v>0</v>
      </c>
      <c r="AJ50" s="8">
        <v>0</v>
      </c>
      <c r="AK50" s="8">
        <v>0</v>
      </c>
      <c r="AL50" s="8">
        <v>0</v>
      </c>
      <c r="AM50" s="8">
        <v>0</v>
      </c>
      <c r="AN50" s="8">
        <v>36410</v>
      </c>
      <c r="AO50" s="8">
        <v>35702</v>
      </c>
      <c r="AP50" s="8">
        <v>0</v>
      </c>
      <c r="AQ50" s="8">
        <v>0</v>
      </c>
      <c r="AR50" s="8">
        <v>0</v>
      </c>
      <c r="AS50" s="8">
        <v>0</v>
      </c>
      <c r="AT50" s="8">
        <v>0</v>
      </c>
      <c r="AU50" s="8">
        <v>0</v>
      </c>
      <c r="AV50" s="8">
        <v>0</v>
      </c>
      <c r="AW50" s="8">
        <v>0</v>
      </c>
      <c r="AX50" s="8">
        <v>0</v>
      </c>
      <c r="AY50" s="8">
        <v>0</v>
      </c>
    </row>
    <row r="51" spans="1:51">
      <c r="A51" s="19" t="s">
        <v>49</v>
      </c>
      <c r="B51" s="10">
        <f>+B49+B50</f>
        <v>70885</v>
      </c>
      <c r="C51" s="10">
        <f t="shared" ref="C51:Z51" si="47">+C49+C50</f>
        <v>67947</v>
      </c>
      <c r="D51" s="10">
        <f t="shared" si="47"/>
        <v>93148</v>
      </c>
      <c r="E51" s="10">
        <f t="shared" si="47"/>
        <v>95792</v>
      </c>
      <c r="F51" s="10">
        <f t="shared" si="47"/>
        <v>76976</v>
      </c>
      <c r="G51" s="10">
        <f t="shared" si="47"/>
        <v>95214</v>
      </c>
      <c r="H51" s="10">
        <f t="shared" si="47"/>
        <v>189229</v>
      </c>
      <c r="I51" s="10">
        <f t="shared" si="47"/>
        <v>190678</v>
      </c>
      <c r="J51" s="10">
        <f t="shared" si="47"/>
        <v>129667</v>
      </c>
      <c r="K51" s="10">
        <f t="shared" si="47"/>
        <v>119914</v>
      </c>
      <c r="L51" s="10">
        <f t="shared" si="47"/>
        <v>170879</v>
      </c>
      <c r="M51" s="10">
        <f t="shared" si="47"/>
        <v>201083</v>
      </c>
      <c r="N51" s="10">
        <f t="shared" si="47"/>
        <v>110082</v>
      </c>
      <c r="O51" s="10">
        <f t="shared" si="47"/>
        <v>105540</v>
      </c>
      <c r="P51" s="10">
        <f t="shared" si="47"/>
        <v>153719</v>
      </c>
      <c r="Q51" s="10">
        <f t="shared" si="47"/>
        <v>169288</v>
      </c>
      <c r="R51" s="10">
        <f t="shared" si="47"/>
        <v>113733</v>
      </c>
      <c r="S51" s="10">
        <f t="shared" si="47"/>
        <v>149847</v>
      </c>
      <c r="T51" s="10">
        <f t="shared" si="47"/>
        <v>223615</v>
      </c>
      <c r="U51" s="10">
        <f t="shared" si="47"/>
        <v>204043</v>
      </c>
      <c r="V51" s="10">
        <f t="shared" si="47"/>
        <v>123527</v>
      </c>
      <c r="W51" s="10">
        <f t="shared" si="47"/>
        <v>132857</v>
      </c>
      <c r="X51" s="10">
        <f t="shared" si="47"/>
        <v>210546</v>
      </c>
      <c r="Y51" s="10">
        <f t="shared" si="47"/>
        <v>161608</v>
      </c>
      <c r="Z51" s="10">
        <f t="shared" si="47"/>
        <v>125361</v>
      </c>
      <c r="AA51" s="10">
        <f t="shared" ref="AA51:AG51" si="48">+AA49+AA50</f>
        <v>197097</v>
      </c>
      <c r="AB51" s="10">
        <f t="shared" si="48"/>
        <v>274418</v>
      </c>
      <c r="AC51" s="10">
        <f t="shared" si="48"/>
        <v>248692</v>
      </c>
      <c r="AD51" s="10">
        <f t="shared" si="48"/>
        <v>154502</v>
      </c>
      <c r="AE51" s="10">
        <f t="shared" si="48"/>
        <v>193103</v>
      </c>
      <c r="AF51" s="10">
        <f t="shared" si="48"/>
        <v>274880</v>
      </c>
      <c r="AG51" s="10">
        <f t="shared" si="48"/>
        <v>259827</v>
      </c>
      <c r="AH51" s="10">
        <f t="shared" ref="AH51:AQ51" si="49">+AH49+AH50</f>
        <v>228794</v>
      </c>
      <c r="AI51" s="10">
        <f t="shared" si="49"/>
        <v>207652</v>
      </c>
      <c r="AJ51" s="10">
        <f t="shared" si="49"/>
        <v>241914</v>
      </c>
      <c r="AK51" s="10">
        <f t="shared" si="49"/>
        <v>250672</v>
      </c>
      <c r="AL51" s="10">
        <f t="shared" si="49"/>
        <v>170786</v>
      </c>
      <c r="AM51" s="10">
        <f t="shared" si="49"/>
        <v>285056</v>
      </c>
      <c r="AN51" s="10">
        <f t="shared" si="49"/>
        <v>438663</v>
      </c>
      <c r="AO51" s="10">
        <f t="shared" si="49"/>
        <v>500293</v>
      </c>
      <c r="AP51" s="10">
        <f t="shared" si="49"/>
        <v>393762</v>
      </c>
      <c r="AQ51" s="10">
        <f t="shared" si="49"/>
        <v>479613</v>
      </c>
      <c r="AR51" s="10">
        <f t="shared" ref="AR51:AS51" si="50">+AR49+AR50</f>
        <v>385711</v>
      </c>
      <c r="AS51" s="10">
        <f t="shared" si="50"/>
        <v>424047</v>
      </c>
      <c r="AT51" s="10">
        <v>330540</v>
      </c>
      <c r="AU51" s="10">
        <v>351846</v>
      </c>
      <c r="AV51" s="10">
        <v>477327</v>
      </c>
      <c r="AW51" s="10">
        <f t="shared" ref="AW51:AX51" si="51">+AW49+AW50</f>
        <v>449376</v>
      </c>
      <c r="AX51" s="10">
        <f t="shared" si="51"/>
        <v>370780</v>
      </c>
      <c r="AY51" s="10">
        <v>437964</v>
      </c>
    </row>
    <row r="52" spans="1:51">
      <c r="A52" s="9" t="s">
        <v>50</v>
      </c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2"/>
      <c r="AG52" s="12"/>
      <c r="AH52" s="12"/>
      <c r="AI52" s="12"/>
      <c r="AJ52" s="12"/>
      <c r="AK52" s="12"/>
      <c r="AL52" s="12"/>
      <c r="AM52" s="12"/>
      <c r="AN52" s="12"/>
      <c r="AO52" s="12"/>
      <c r="AP52" s="12"/>
      <c r="AQ52" s="12"/>
      <c r="AR52" s="12"/>
      <c r="AS52" s="12"/>
      <c r="AT52" s="12"/>
      <c r="AU52" s="12"/>
      <c r="AV52" s="12"/>
      <c r="AW52" s="12"/>
      <c r="AX52" s="12"/>
      <c r="AY52" s="12"/>
    </row>
    <row r="53" spans="1:51">
      <c r="A53" s="16" t="s">
        <v>51</v>
      </c>
      <c r="B53" s="8">
        <v>25749</v>
      </c>
      <c r="C53" s="8">
        <v>24880</v>
      </c>
      <c r="D53" s="8">
        <v>24980</v>
      </c>
      <c r="E53" s="8">
        <v>24431</v>
      </c>
      <c r="F53" s="8">
        <v>13871</v>
      </c>
      <c r="G53" s="8">
        <v>14683</v>
      </c>
      <c r="H53" s="8">
        <v>13558</v>
      </c>
      <c r="I53" s="8">
        <v>15178</v>
      </c>
      <c r="J53" s="8">
        <v>55316</v>
      </c>
      <c r="K53" s="8">
        <v>51761</v>
      </c>
      <c r="L53" s="8">
        <v>50022</v>
      </c>
      <c r="M53" s="8">
        <v>55219</v>
      </c>
      <c r="N53" s="8">
        <v>48386</v>
      </c>
      <c r="O53" s="8">
        <v>48620</v>
      </c>
      <c r="P53" s="8">
        <v>61925</v>
      </c>
      <c r="Q53" s="8">
        <v>68654</v>
      </c>
      <c r="R53" s="8">
        <v>54538</v>
      </c>
      <c r="S53" s="8">
        <v>51708</v>
      </c>
      <c r="T53" s="8">
        <v>57630</v>
      </c>
      <c r="U53" s="8">
        <v>78593</v>
      </c>
      <c r="V53" s="8">
        <v>72824</v>
      </c>
      <c r="W53" s="8">
        <v>92326</v>
      </c>
      <c r="X53" s="8">
        <v>83966</v>
      </c>
      <c r="Y53" s="8">
        <v>114400</v>
      </c>
      <c r="Z53" s="8">
        <v>268408</v>
      </c>
      <c r="AA53" s="8">
        <v>323067</v>
      </c>
      <c r="AB53" s="8">
        <v>331443</v>
      </c>
      <c r="AC53" s="8">
        <v>326104</v>
      </c>
      <c r="AD53" s="8">
        <v>394544</v>
      </c>
      <c r="AE53" s="8">
        <v>310325</v>
      </c>
      <c r="AF53" s="8">
        <v>279524</v>
      </c>
      <c r="AG53" s="8">
        <v>292802</v>
      </c>
      <c r="AH53" s="8">
        <v>305092</v>
      </c>
      <c r="AI53" s="8">
        <v>397111</v>
      </c>
      <c r="AJ53" s="8">
        <v>378636</v>
      </c>
      <c r="AK53" s="8">
        <v>382914</v>
      </c>
      <c r="AL53" s="8">
        <v>382446</v>
      </c>
      <c r="AM53" s="8">
        <v>377420</v>
      </c>
      <c r="AN53" s="8">
        <v>467040</v>
      </c>
      <c r="AO53" s="8">
        <v>430535</v>
      </c>
      <c r="AP53" s="8">
        <v>396257</v>
      </c>
      <c r="AQ53" s="8">
        <v>387204</v>
      </c>
      <c r="AR53" s="8">
        <v>430943</v>
      </c>
      <c r="AS53" s="8">
        <v>418604</v>
      </c>
      <c r="AT53" s="8">
        <v>452023</v>
      </c>
      <c r="AU53" s="8">
        <v>463630</v>
      </c>
      <c r="AV53" s="8">
        <v>435529</v>
      </c>
      <c r="AW53" s="8">
        <v>414926</v>
      </c>
      <c r="AX53" s="8">
        <v>382480</v>
      </c>
      <c r="AY53" s="8">
        <v>369323</v>
      </c>
    </row>
    <row r="54" spans="1:51">
      <c r="A54" s="16" t="s">
        <v>52</v>
      </c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>
        <v>24433</v>
      </c>
      <c r="AG54" s="8">
        <v>20224</v>
      </c>
      <c r="AH54" s="8">
        <v>19799</v>
      </c>
      <c r="AI54" s="8">
        <v>18357</v>
      </c>
      <c r="AJ54" s="8">
        <v>62972</v>
      </c>
      <c r="AK54" s="8">
        <v>64707</v>
      </c>
      <c r="AL54" s="8">
        <v>68603</v>
      </c>
      <c r="AM54" s="8">
        <v>74399</v>
      </c>
      <c r="AN54" s="8">
        <v>81874</v>
      </c>
      <c r="AO54" s="8">
        <v>87212</v>
      </c>
      <c r="AP54" s="8">
        <v>85560</v>
      </c>
      <c r="AQ54" s="8">
        <v>81849</v>
      </c>
      <c r="AR54" s="8">
        <v>82074</v>
      </c>
      <c r="AS54" s="8">
        <v>82603</v>
      </c>
      <c r="AT54" s="8">
        <v>82012</v>
      </c>
      <c r="AU54" s="8">
        <v>85419</v>
      </c>
      <c r="AV54" s="8">
        <v>102035</v>
      </c>
      <c r="AW54" s="8">
        <v>100171</v>
      </c>
      <c r="AX54" s="8">
        <v>104551</v>
      </c>
      <c r="AY54" s="8">
        <v>102104</v>
      </c>
    </row>
    <row r="55" spans="1:51">
      <c r="A55" s="16" t="s">
        <v>53</v>
      </c>
      <c r="B55" s="8">
        <v>0</v>
      </c>
      <c r="C55" s="8">
        <v>0</v>
      </c>
      <c r="D55" s="8">
        <v>0</v>
      </c>
      <c r="E55" s="8">
        <v>0</v>
      </c>
      <c r="F55" s="8">
        <v>0</v>
      </c>
      <c r="G55" s="8">
        <v>0</v>
      </c>
      <c r="H55" s="8">
        <v>0</v>
      </c>
      <c r="I55" s="8">
        <v>0</v>
      </c>
      <c r="J55" s="8">
        <v>0</v>
      </c>
      <c r="K55" s="8">
        <v>0</v>
      </c>
      <c r="L55" s="8">
        <v>23</v>
      </c>
      <c r="M55" s="8">
        <v>20</v>
      </c>
      <c r="N55" s="8">
        <v>1194</v>
      </c>
      <c r="O55" s="8">
        <v>756</v>
      </c>
      <c r="P55" s="8">
        <v>756</v>
      </c>
      <c r="Q55" s="8">
        <v>756</v>
      </c>
      <c r="R55" s="8">
        <v>756</v>
      </c>
      <c r="S55" s="8">
        <v>0</v>
      </c>
      <c r="T55" s="8">
        <v>0</v>
      </c>
      <c r="U55" s="8">
        <v>0</v>
      </c>
      <c r="V55" s="8">
        <v>0</v>
      </c>
      <c r="W55" s="8">
        <v>0</v>
      </c>
      <c r="X55" s="8">
        <v>0</v>
      </c>
      <c r="Y55" s="8">
        <v>0</v>
      </c>
      <c r="Z55" s="8">
        <v>0</v>
      </c>
      <c r="AA55" s="8">
        <v>6506</v>
      </c>
      <c r="AB55" s="8">
        <v>6506</v>
      </c>
      <c r="AC55" s="8">
        <v>6506</v>
      </c>
      <c r="AD55" s="8">
        <v>6506</v>
      </c>
      <c r="AE55" s="8">
        <v>6506</v>
      </c>
      <c r="AF55" s="8">
        <v>6506</v>
      </c>
      <c r="AG55" s="8">
        <v>6506</v>
      </c>
      <c r="AH55" s="8">
        <v>6711</v>
      </c>
      <c r="AI55" s="8">
        <v>7247</v>
      </c>
      <c r="AJ55" s="8">
        <v>6711</v>
      </c>
      <c r="AK55" s="8">
        <v>6506</v>
      </c>
      <c r="AL55" s="8">
        <v>6506</v>
      </c>
      <c r="AM55" s="8">
        <v>6506</v>
      </c>
      <c r="AN55" s="8">
        <v>143050</v>
      </c>
      <c r="AO55" s="8">
        <v>140166</v>
      </c>
      <c r="AP55" s="8">
        <v>131435</v>
      </c>
      <c r="AQ55" s="8">
        <v>123237</v>
      </c>
      <c r="AR55" s="8">
        <v>120594</v>
      </c>
      <c r="AS55" s="8">
        <v>124455</v>
      </c>
      <c r="AT55" s="8">
        <v>124064</v>
      </c>
      <c r="AU55" s="8">
        <v>122579</v>
      </c>
      <c r="AV55" s="8">
        <v>113434</v>
      </c>
      <c r="AW55" s="8">
        <v>111789</v>
      </c>
      <c r="AX55" s="8">
        <v>111545</v>
      </c>
      <c r="AY55" s="8">
        <v>115808</v>
      </c>
    </row>
    <row r="56" spans="1:51">
      <c r="A56" s="16" t="s">
        <v>54</v>
      </c>
      <c r="B56" s="8">
        <v>15959</v>
      </c>
      <c r="C56" s="8">
        <v>12703</v>
      </c>
      <c r="D56" s="8">
        <v>12551</v>
      </c>
      <c r="E56" s="8">
        <v>13079</v>
      </c>
      <c r="F56" s="8">
        <v>12537</v>
      </c>
      <c r="G56" s="8">
        <v>15958</v>
      </c>
      <c r="H56" s="8">
        <v>13687</v>
      </c>
      <c r="I56" s="8">
        <v>12536</v>
      </c>
      <c r="J56" s="8">
        <v>12535</v>
      </c>
      <c r="K56" s="8">
        <v>12494</v>
      </c>
      <c r="L56" s="8">
        <v>12488</v>
      </c>
      <c r="M56" s="8">
        <v>22473</v>
      </c>
      <c r="N56" s="8">
        <v>22464</v>
      </c>
      <c r="O56" s="8">
        <v>23539</v>
      </c>
      <c r="P56" s="8">
        <v>22734</v>
      </c>
      <c r="Q56" s="8">
        <v>22443</v>
      </c>
      <c r="R56" s="8">
        <v>25110</v>
      </c>
      <c r="S56" s="8">
        <v>11769</v>
      </c>
      <c r="T56" s="8">
        <v>11690</v>
      </c>
      <c r="U56" s="8">
        <v>11889</v>
      </c>
      <c r="V56" s="8">
        <v>13109</v>
      </c>
      <c r="W56" s="8">
        <v>11671</v>
      </c>
      <c r="X56" s="8">
        <v>12071</v>
      </c>
      <c r="Y56" s="8">
        <v>12248</v>
      </c>
      <c r="Z56" s="8">
        <v>13038</v>
      </c>
      <c r="AA56" s="8">
        <v>11424</v>
      </c>
      <c r="AB56" s="8">
        <v>8562</v>
      </c>
      <c r="AC56" s="8">
        <v>8654</v>
      </c>
      <c r="AD56" s="8">
        <v>9578</v>
      </c>
      <c r="AE56" s="8">
        <v>5776</v>
      </c>
      <c r="AF56" s="8">
        <v>5784</v>
      </c>
      <c r="AG56" s="8">
        <v>5458</v>
      </c>
      <c r="AH56" s="8">
        <v>5148</v>
      </c>
      <c r="AI56" s="8">
        <v>7915</v>
      </c>
      <c r="AJ56" s="8">
        <v>10782</v>
      </c>
      <c r="AK56" s="8">
        <v>10838</v>
      </c>
      <c r="AL56" s="8">
        <v>11434</v>
      </c>
      <c r="AM56" s="8">
        <v>9764</v>
      </c>
      <c r="AN56" s="8">
        <v>7490</v>
      </c>
      <c r="AO56" s="8">
        <v>7994</v>
      </c>
      <c r="AP56" s="8">
        <v>6868</v>
      </c>
      <c r="AQ56" s="8">
        <v>13490</v>
      </c>
      <c r="AR56" s="8">
        <v>14395</v>
      </c>
      <c r="AS56" s="8">
        <v>14961</v>
      </c>
      <c r="AT56" s="8">
        <v>15003</v>
      </c>
      <c r="AU56" s="8">
        <v>6638</v>
      </c>
      <c r="AV56" s="8">
        <v>5395</v>
      </c>
      <c r="AW56" s="8">
        <v>4943</v>
      </c>
      <c r="AX56" s="8">
        <v>5029</v>
      </c>
      <c r="AY56" s="8">
        <v>5298</v>
      </c>
    </row>
    <row r="57" spans="1:51">
      <c r="A57" s="16" t="s">
        <v>55</v>
      </c>
      <c r="B57" s="8">
        <v>0</v>
      </c>
      <c r="C57" s="8">
        <v>0</v>
      </c>
      <c r="D57" s="8">
        <v>0</v>
      </c>
      <c r="E57" s="8">
        <v>0</v>
      </c>
      <c r="F57" s="8">
        <v>0</v>
      </c>
      <c r="G57" s="8">
        <v>0</v>
      </c>
      <c r="H57" s="8">
        <v>0</v>
      </c>
      <c r="I57" s="8">
        <v>0</v>
      </c>
      <c r="J57" s="8">
        <v>0</v>
      </c>
      <c r="K57" s="8">
        <v>0</v>
      </c>
      <c r="L57" s="8">
        <v>0</v>
      </c>
      <c r="M57" s="8">
        <v>0</v>
      </c>
      <c r="N57" s="8">
        <v>76</v>
      </c>
      <c r="O57" s="8">
        <v>76</v>
      </c>
      <c r="P57" s="8">
        <v>76</v>
      </c>
      <c r="Q57" s="8">
        <v>76</v>
      </c>
      <c r="R57" s="8">
        <v>76</v>
      </c>
      <c r="S57" s="8">
        <v>76</v>
      </c>
      <c r="T57" s="8">
        <v>134</v>
      </c>
      <c r="U57" s="8">
        <v>136</v>
      </c>
      <c r="V57" s="8">
        <v>145</v>
      </c>
      <c r="W57" s="8">
        <v>150</v>
      </c>
      <c r="X57" s="8">
        <v>35</v>
      </c>
      <c r="Y57" s="8">
        <v>0</v>
      </c>
      <c r="Z57" s="8">
        <v>19</v>
      </c>
      <c r="AA57" s="8">
        <v>0</v>
      </c>
      <c r="AB57" s="8">
        <v>0</v>
      </c>
      <c r="AC57" s="8">
        <v>0</v>
      </c>
      <c r="AD57" s="8">
        <v>0</v>
      </c>
      <c r="AE57" s="8">
        <v>0</v>
      </c>
      <c r="AF57" s="8">
        <v>1222</v>
      </c>
      <c r="AG57" s="8">
        <v>1378</v>
      </c>
      <c r="AH57" s="8">
        <v>1401</v>
      </c>
      <c r="AI57" s="8">
        <v>1669</v>
      </c>
      <c r="AJ57" s="8">
        <v>873</v>
      </c>
      <c r="AK57" s="8">
        <v>1029</v>
      </c>
      <c r="AL57" s="8">
        <v>615</v>
      </c>
      <c r="AM57" s="8">
        <v>790</v>
      </c>
      <c r="AN57" s="8">
        <v>44</v>
      </c>
      <c r="AO57" s="8">
        <v>45</v>
      </c>
      <c r="AP57" s="8">
        <v>45</v>
      </c>
      <c r="AQ57" s="8">
        <v>45</v>
      </c>
      <c r="AR57" s="8">
        <v>46</v>
      </c>
      <c r="AS57" s="8">
        <v>47</v>
      </c>
      <c r="AT57" s="8">
        <v>48</v>
      </c>
      <c r="AU57" s="8">
        <v>48</v>
      </c>
      <c r="AV57" s="8">
        <v>49</v>
      </c>
      <c r="AW57" s="8">
        <v>49</v>
      </c>
      <c r="AX57" s="8">
        <v>47</v>
      </c>
      <c r="AY57" s="8">
        <v>45</v>
      </c>
    </row>
    <row r="58" spans="1:51">
      <c r="A58" s="16" t="s">
        <v>56</v>
      </c>
      <c r="B58" s="8">
        <v>6986</v>
      </c>
      <c r="C58" s="8">
        <v>8429</v>
      </c>
      <c r="D58" s="8">
        <v>9205</v>
      </c>
      <c r="E58" s="8">
        <v>8533</v>
      </c>
      <c r="F58" s="8">
        <v>9764</v>
      </c>
      <c r="G58" s="8">
        <v>9734</v>
      </c>
      <c r="H58" s="8">
        <v>15574</v>
      </c>
      <c r="I58" s="8">
        <v>14489</v>
      </c>
      <c r="J58" s="8">
        <v>15872</v>
      </c>
      <c r="K58" s="8">
        <v>17249</v>
      </c>
      <c r="L58" s="8">
        <v>21211</v>
      </c>
      <c r="M58" s="8">
        <v>19477</v>
      </c>
      <c r="N58" s="8">
        <v>19728</v>
      </c>
      <c r="O58" s="8">
        <v>23676</v>
      </c>
      <c r="P58" s="8">
        <v>26626</v>
      </c>
      <c r="Q58" s="8">
        <v>27728</v>
      </c>
      <c r="R58" s="8">
        <v>26233</v>
      </c>
      <c r="S58" s="8">
        <v>27885</v>
      </c>
      <c r="T58" s="8">
        <v>22680</v>
      </c>
      <c r="U58" s="8">
        <v>23403</v>
      </c>
      <c r="V58" s="8">
        <v>20119</v>
      </c>
      <c r="W58" s="8">
        <v>21333</v>
      </c>
      <c r="X58" s="8">
        <v>22495</v>
      </c>
      <c r="Y58" s="8">
        <v>20268</v>
      </c>
      <c r="Z58" s="8">
        <v>20695</v>
      </c>
      <c r="AA58" s="8">
        <v>107911</v>
      </c>
      <c r="AB58" s="8">
        <v>106966</v>
      </c>
      <c r="AC58" s="8">
        <v>99425</v>
      </c>
      <c r="AD58" s="8">
        <v>101487</v>
      </c>
      <c r="AE58" s="8">
        <v>109110</v>
      </c>
      <c r="AF58" s="8">
        <v>98879</v>
      </c>
      <c r="AG58" s="8">
        <v>107644</v>
      </c>
      <c r="AH58" s="8">
        <v>103956</v>
      </c>
      <c r="AI58" s="8">
        <v>108766</v>
      </c>
      <c r="AJ58" s="8">
        <v>88751</v>
      </c>
      <c r="AK58" s="8">
        <v>80213</v>
      </c>
      <c r="AL58" s="8">
        <v>91436</v>
      </c>
      <c r="AM58" s="8">
        <v>96891</v>
      </c>
      <c r="AN58" s="8">
        <v>82894</v>
      </c>
      <c r="AO58" s="8">
        <v>97565</v>
      </c>
      <c r="AP58" s="8">
        <v>92343</v>
      </c>
      <c r="AQ58" s="8">
        <v>94523</v>
      </c>
      <c r="AR58" s="8">
        <v>86573</v>
      </c>
      <c r="AS58" s="8">
        <v>85136</v>
      </c>
      <c r="AT58" s="8">
        <v>84399</v>
      </c>
      <c r="AU58" s="8">
        <v>86867</v>
      </c>
      <c r="AV58" s="8">
        <v>83709</v>
      </c>
      <c r="AW58" s="8">
        <v>89076</v>
      </c>
      <c r="AX58" s="8">
        <v>91701</v>
      </c>
      <c r="AY58" s="8">
        <v>91745</v>
      </c>
    </row>
    <row r="59" spans="1:51" hidden="1">
      <c r="A59" s="16" t="s">
        <v>57</v>
      </c>
      <c r="B59" s="8">
        <v>0</v>
      </c>
      <c r="C59" s="8">
        <v>0</v>
      </c>
      <c r="D59" s="8">
        <v>0</v>
      </c>
      <c r="E59" s="8">
        <v>0</v>
      </c>
      <c r="F59" s="8">
        <v>0</v>
      </c>
      <c r="G59" s="8">
        <v>0</v>
      </c>
      <c r="H59" s="8">
        <v>0</v>
      </c>
      <c r="I59" s="8">
        <v>0</v>
      </c>
      <c r="J59" s="8">
        <v>0</v>
      </c>
      <c r="K59" s="8">
        <v>0</v>
      </c>
      <c r="L59" s="8">
        <v>0</v>
      </c>
      <c r="M59" s="8">
        <v>0</v>
      </c>
      <c r="N59" s="8">
        <v>0</v>
      </c>
      <c r="O59" s="8">
        <v>0</v>
      </c>
      <c r="P59" s="8">
        <v>0</v>
      </c>
      <c r="Q59" s="8">
        <v>0</v>
      </c>
      <c r="R59" s="8">
        <v>0</v>
      </c>
      <c r="S59" s="8">
        <v>0</v>
      </c>
      <c r="T59" s="8">
        <v>0</v>
      </c>
      <c r="U59" s="8">
        <v>0</v>
      </c>
      <c r="V59" s="8">
        <v>0</v>
      </c>
      <c r="W59" s="8">
        <v>0</v>
      </c>
      <c r="X59" s="8">
        <v>0</v>
      </c>
      <c r="Y59" s="8">
        <v>0</v>
      </c>
      <c r="Z59" s="8">
        <v>0</v>
      </c>
      <c r="AA59" s="8">
        <v>0</v>
      </c>
      <c r="AB59" s="8">
        <v>0</v>
      </c>
      <c r="AC59" s="8">
        <v>0</v>
      </c>
      <c r="AD59" s="8">
        <v>0</v>
      </c>
      <c r="AE59" s="8">
        <v>0</v>
      </c>
      <c r="AF59" s="8">
        <v>0</v>
      </c>
      <c r="AG59" s="8">
        <v>0</v>
      </c>
      <c r="AH59" s="8">
        <v>0</v>
      </c>
      <c r="AI59" s="8">
        <v>0</v>
      </c>
      <c r="AJ59" s="8">
        <v>0</v>
      </c>
      <c r="AK59" s="8">
        <v>0</v>
      </c>
      <c r="AL59" s="8">
        <v>0</v>
      </c>
      <c r="AM59" s="8">
        <v>0</v>
      </c>
      <c r="AN59" s="8">
        <v>0</v>
      </c>
      <c r="AO59" s="8">
        <v>0</v>
      </c>
      <c r="AP59" s="8">
        <v>0</v>
      </c>
      <c r="AQ59" s="8">
        <v>0</v>
      </c>
      <c r="AR59" s="8">
        <v>0</v>
      </c>
      <c r="AS59" s="8"/>
      <c r="AT59" s="8"/>
      <c r="AU59" s="8"/>
      <c r="AV59" s="8"/>
      <c r="AW59" s="8"/>
      <c r="AX59" s="8"/>
      <c r="AY59" s="8">
        <v>0</v>
      </c>
    </row>
    <row r="60" spans="1:51">
      <c r="A60" s="16" t="s">
        <v>58</v>
      </c>
      <c r="B60" s="8">
        <v>0</v>
      </c>
      <c r="C60" s="8">
        <v>0</v>
      </c>
      <c r="D60" s="8">
        <v>0</v>
      </c>
      <c r="E60" s="8">
        <v>0</v>
      </c>
      <c r="F60" s="8">
        <v>0</v>
      </c>
      <c r="G60" s="8">
        <v>0</v>
      </c>
      <c r="H60" s="8">
        <v>0</v>
      </c>
      <c r="I60" s="8">
        <v>0</v>
      </c>
      <c r="J60" s="8">
        <v>0</v>
      </c>
      <c r="K60" s="8">
        <v>24</v>
      </c>
      <c r="L60" s="8">
        <v>0</v>
      </c>
      <c r="M60" s="8">
        <v>0</v>
      </c>
      <c r="N60" s="8">
        <v>0</v>
      </c>
      <c r="O60" s="8">
        <v>0</v>
      </c>
      <c r="P60" s="8">
        <v>0</v>
      </c>
      <c r="Q60" s="8">
        <v>0</v>
      </c>
      <c r="R60" s="8">
        <v>0</v>
      </c>
      <c r="S60" s="8">
        <v>0</v>
      </c>
      <c r="T60" s="8">
        <v>0</v>
      </c>
      <c r="U60" s="8">
        <v>0</v>
      </c>
      <c r="V60" s="8">
        <v>0</v>
      </c>
      <c r="W60" s="8">
        <v>0</v>
      </c>
      <c r="X60" s="8">
        <v>0</v>
      </c>
      <c r="Y60" s="8">
        <v>0</v>
      </c>
      <c r="Z60" s="8">
        <v>0</v>
      </c>
      <c r="AA60" s="8">
        <v>0</v>
      </c>
      <c r="AB60" s="8">
        <v>0</v>
      </c>
      <c r="AC60" s="8">
        <v>0</v>
      </c>
      <c r="AD60" s="8">
        <v>0</v>
      </c>
      <c r="AE60" s="8">
        <v>0</v>
      </c>
      <c r="AF60" s="8">
        <v>0</v>
      </c>
      <c r="AG60" s="8">
        <v>0</v>
      </c>
      <c r="AH60" s="8">
        <v>0</v>
      </c>
      <c r="AI60" s="8">
        <v>0</v>
      </c>
      <c r="AJ60" s="8">
        <v>0</v>
      </c>
      <c r="AK60" s="8">
        <v>0</v>
      </c>
      <c r="AL60" s="8">
        <v>0</v>
      </c>
      <c r="AM60" s="8">
        <v>0</v>
      </c>
      <c r="AN60" s="8">
        <v>0</v>
      </c>
      <c r="AO60" s="8">
        <v>0</v>
      </c>
      <c r="AP60" s="8">
        <v>0</v>
      </c>
      <c r="AQ60" s="8">
        <v>0</v>
      </c>
      <c r="AR60" s="8">
        <v>0</v>
      </c>
      <c r="AS60" s="8">
        <v>0</v>
      </c>
      <c r="AT60" s="8">
        <v>0</v>
      </c>
      <c r="AU60" s="8">
        <v>0</v>
      </c>
      <c r="AV60" s="8">
        <v>0</v>
      </c>
      <c r="AW60" s="8">
        <v>0</v>
      </c>
      <c r="AX60" s="8">
        <v>0</v>
      </c>
      <c r="AY60" s="8">
        <v>0</v>
      </c>
    </row>
    <row r="61" spans="1:51">
      <c r="A61" s="19" t="s">
        <v>59</v>
      </c>
      <c r="B61" s="10">
        <f>+SUM(B53:B60)</f>
        <v>48694</v>
      </c>
      <c r="C61" s="10">
        <f t="shared" ref="C61:Z61" si="52">+SUM(C53:C60)</f>
        <v>46012</v>
      </c>
      <c r="D61" s="10">
        <f t="shared" si="52"/>
        <v>46736</v>
      </c>
      <c r="E61" s="10">
        <f t="shared" si="52"/>
        <v>46043</v>
      </c>
      <c r="F61" s="10">
        <f t="shared" si="52"/>
        <v>36172</v>
      </c>
      <c r="G61" s="10">
        <f t="shared" si="52"/>
        <v>40375</v>
      </c>
      <c r="H61" s="10">
        <f t="shared" si="52"/>
        <v>42819</v>
      </c>
      <c r="I61" s="10">
        <f t="shared" si="52"/>
        <v>42203</v>
      </c>
      <c r="J61" s="10">
        <f t="shared" si="52"/>
        <v>83723</v>
      </c>
      <c r="K61" s="10">
        <f t="shared" si="52"/>
        <v>81528</v>
      </c>
      <c r="L61" s="10">
        <f t="shared" si="52"/>
        <v>83744</v>
      </c>
      <c r="M61" s="10">
        <f t="shared" si="52"/>
        <v>97189</v>
      </c>
      <c r="N61" s="10">
        <f t="shared" si="52"/>
        <v>91848</v>
      </c>
      <c r="O61" s="10">
        <f t="shared" si="52"/>
        <v>96667</v>
      </c>
      <c r="P61" s="10">
        <f t="shared" si="52"/>
        <v>112117</v>
      </c>
      <c r="Q61" s="10">
        <f t="shared" si="52"/>
        <v>119657</v>
      </c>
      <c r="R61" s="10">
        <f t="shared" si="52"/>
        <v>106713</v>
      </c>
      <c r="S61" s="10">
        <f t="shared" si="52"/>
        <v>91438</v>
      </c>
      <c r="T61" s="10">
        <f t="shared" si="52"/>
        <v>92134</v>
      </c>
      <c r="U61" s="10">
        <f t="shared" si="52"/>
        <v>114021</v>
      </c>
      <c r="V61" s="10">
        <f t="shared" si="52"/>
        <v>106197</v>
      </c>
      <c r="W61" s="10">
        <f t="shared" si="52"/>
        <v>125480</v>
      </c>
      <c r="X61" s="10">
        <f t="shared" si="52"/>
        <v>118567</v>
      </c>
      <c r="Y61" s="10">
        <f t="shared" si="52"/>
        <v>146916</v>
      </c>
      <c r="Z61" s="10">
        <f t="shared" si="52"/>
        <v>302160</v>
      </c>
      <c r="AA61" s="10">
        <f t="shared" ref="AA61:AG61" si="53">+SUM(AA53:AA60)</f>
        <v>448908</v>
      </c>
      <c r="AB61" s="10">
        <f t="shared" si="53"/>
        <v>453477</v>
      </c>
      <c r="AC61" s="10">
        <f t="shared" si="53"/>
        <v>440689</v>
      </c>
      <c r="AD61" s="10">
        <f t="shared" si="53"/>
        <v>512115</v>
      </c>
      <c r="AE61" s="10">
        <f t="shared" si="53"/>
        <v>431717</v>
      </c>
      <c r="AF61" s="10">
        <f t="shared" si="53"/>
        <v>416348</v>
      </c>
      <c r="AG61" s="10">
        <f t="shared" si="53"/>
        <v>434012</v>
      </c>
      <c r="AH61" s="10">
        <f t="shared" ref="AH61:AI61" si="54">+SUM(AH53:AH60)</f>
        <v>442107</v>
      </c>
      <c r="AI61" s="10">
        <f t="shared" si="54"/>
        <v>541065</v>
      </c>
      <c r="AJ61" s="10">
        <f t="shared" ref="AJ61:AK61" si="55">+SUM(AJ53:AJ60)</f>
        <v>548725</v>
      </c>
      <c r="AK61" s="10">
        <f t="shared" si="55"/>
        <v>546207</v>
      </c>
      <c r="AL61" s="10">
        <f t="shared" ref="AL61:AM61" si="56">+SUM(AL53:AL60)</f>
        <v>561040</v>
      </c>
      <c r="AM61" s="10">
        <f t="shared" si="56"/>
        <v>565770</v>
      </c>
      <c r="AN61" s="10">
        <f t="shared" ref="AN61:AO61" si="57">+SUM(AN53:AN60)</f>
        <v>782392</v>
      </c>
      <c r="AO61" s="10">
        <f t="shared" si="57"/>
        <v>763517</v>
      </c>
      <c r="AP61" s="10">
        <f t="shared" ref="AP61:AQ61" si="58">+SUM(AP53:AP60)</f>
        <v>712508</v>
      </c>
      <c r="AQ61" s="10">
        <f t="shared" si="58"/>
        <v>700348</v>
      </c>
      <c r="AR61" s="10">
        <f t="shared" ref="AR61:AS61" si="59">+SUM(AR53:AR60)</f>
        <v>734625</v>
      </c>
      <c r="AS61" s="10">
        <f t="shared" si="59"/>
        <v>725806</v>
      </c>
      <c r="AT61" s="10">
        <v>757549</v>
      </c>
      <c r="AU61" s="10">
        <v>765181</v>
      </c>
      <c r="AV61" s="10">
        <v>740151</v>
      </c>
      <c r="AW61" s="10">
        <f t="shared" ref="AW61:AX61" si="60">+SUM(AW53:AW60)</f>
        <v>720954</v>
      </c>
      <c r="AX61" s="10">
        <f t="shared" si="60"/>
        <v>695353</v>
      </c>
      <c r="AY61" s="10">
        <v>684323</v>
      </c>
    </row>
    <row r="62" spans="1:51">
      <c r="A62" s="9" t="s">
        <v>60</v>
      </c>
      <c r="B62" s="10">
        <f>+B51+B61</f>
        <v>119579</v>
      </c>
      <c r="C62" s="10">
        <f t="shared" ref="C62:Z62" si="61">+C51+C61</f>
        <v>113959</v>
      </c>
      <c r="D62" s="10">
        <f t="shared" si="61"/>
        <v>139884</v>
      </c>
      <c r="E62" s="10">
        <f t="shared" si="61"/>
        <v>141835</v>
      </c>
      <c r="F62" s="10">
        <f t="shared" si="61"/>
        <v>113148</v>
      </c>
      <c r="G62" s="10">
        <f t="shared" si="61"/>
        <v>135589</v>
      </c>
      <c r="H62" s="10">
        <f t="shared" si="61"/>
        <v>232048</v>
      </c>
      <c r="I62" s="10">
        <f t="shared" si="61"/>
        <v>232881</v>
      </c>
      <c r="J62" s="10">
        <f t="shared" si="61"/>
        <v>213390</v>
      </c>
      <c r="K62" s="10">
        <f t="shared" si="61"/>
        <v>201442</v>
      </c>
      <c r="L62" s="10">
        <f t="shared" si="61"/>
        <v>254623</v>
      </c>
      <c r="M62" s="10">
        <f t="shared" si="61"/>
        <v>298272</v>
      </c>
      <c r="N62" s="10">
        <f t="shared" si="61"/>
        <v>201930</v>
      </c>
      <c r="O62" s="10">
        <f t="shared" si="61"/>
        <v>202207</v>
      </c>
      <c r="P62" s="10">
        <f t="shared" si="61"/>
        <v>265836</v>
      </c>
      <c r="Q62" s="10">
        <f t="shared" si="61"/>
        <v>288945</v>
      </c>
      <c r="R62" s="10">
        <f t="shared" si="61"/>
        <v>220446</v>
      </c>
      <c r="S62" s="10">
        <f t="shared" si="61"/>
        <v>241285</v>
      </c>
      <c r="T62" s="10">
        <f t="shared" si="61"/>
        <v>315749</v>
      </c>
      <c r="U62" s="10">
        <f t="shared" si="61"/>
        <v>318064</v>
      </c>
      <c r="V62" s="10">
        <f t="shared" si="61"/>
        <v>229724</v>
      </c>
      <c r="W62" s="10">
        <f t="shared" si="61"/>
        <v>258337</v>
      </c>
      <c r="X62" s="10">
        <f t="shared" si="61"/>
        <v>329113</v>
      </c>
      <c r="Y62" s="10">
        <f t="shared" si="61"/>
        <v>308524</v>
      </c>
      <c r="Z62" s="10">
        <f t="shared" si="61"/>
        <v>427521</v>
      </c>
      <c r="AA62" s="10">
        <f t="shared" ref="AA62:AG62" si="62">+AA51+AA61</f>
        <v>646005</v>
      </c>
      <c r="AB62" s="10">
        <f t="shared" si="62"/>
        <v>727895</v>
      </c>
      <c r="AC62" s="10">
        <f t="shared" si="62"/>
        <v>689381</v>
      </c>
      <c r="AD62" s="10">
        <f t="shared" si="62"/>
        <v>666617</v>
      </c>
      <c r="AE62" s="10">
        <f t="shared" si="62"/>
        <v>624820</v>
      </c>
      <c r="AF62" s="10">
        <f t="shared" si="62"/>
        <v>691228</v>
      </c>
      <c r="AG62" s="10">
        <f t="shared" si="62"/>
        <v>693839</v>
      </c>
      <c r="AH62" s="10">
        <f t="shared" ref="AH62:AI62" si="63">+AH51+AH61</f>
        <v>670901</v>
      </c>
      <c r="AI62" s="10">
        <f t="shared" si="63"/>
        <v>748717</v>
      </c>
      <c r="AJ62" s="10">
        <f t="shared" ref="AJ62:AK62" si="64">+AJ51+AJ61</f>
        <v>790639</v>
      </c>
      <c r="AK62" s="10">
        <f t="shared" si="64"/>
        <v>796879</v>
      </c>
      <c r="AL62" s="10">
        <f t="shared" ref="AL62:AM62" si="65">+AL51+AL61</f>
        <v>731826</v>
      </c>
      <c r="AM62" s="10">
        <f t="shared" si="65"/>
        <v>850826</v>
      </c>
      <c r="AN62" s="10">
        <f t="shared" ref="AN62:AO62" si="66">+AN51+AN61</f>
        <v>1221055</v>
      </c>
      <c r="AO62" s="10">
        <f t="shared" si="66"/>
        <v>1263810</v>
      </c>
      <c r="AP62" s="10">
        <f t="shared" ref="AP62:AQ62" si="67">+AP51+AP61</f>
        <v>1106270</v>
      </c>
      <c r="AQ62" s="10">
        <f t="shared" si="67"/>
        <v>1179961</v>
      </c>
      <c r="AR62" s="10">
        <f t="shared" ref="AR62:AS62" si="68">+AR51+AR61</f>
        <v>1120336</v>
      </c>
      <c r="AS62" s="10">
        <f t="shared" si="68"/>
        <v>1149853</v>
      </c>
      <c r="AT62" s="10">
        <v>1088089</v>
      </c>
      <c r="AU62" s="10">
        <v>1117027</v>
      </c>
      <c r="AV62" s="10">
        <v>1217478</v>
      </c>
      <c r="AW62" s="10">
        <f t="shared" ref="AW62:AX62" si="69">+AW51+AW61</f>
        <v>1170330</v>
      </c>
      <c r="AX62" s="10">
        <f t="shared" si="69"/>
        <v>1066133</v>
      </c>
      <c r="AY62" s="10">
        <v>1122287</v>
      </c>
    </row>
    <row r="63" spans="1:51">
      <c r="A63" s="6" t="s">
        <v>61</v>
      </c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  <c r="AJ63" s="12"/>
      <c r="AK63" s="12"/>
      <c r="AL63" s="12"/>
      <c r="AM63" s="12"/>
      <c r="AN63" s="12"/>
      <c r="AO63" s="12"/>
      <c r="AP63" s="12"/>
      <c r="AQ63" s="12"/>
      <c r="AR63" s="12"/>
      <c r="AS63" s="12"/>
      <c r="AT63" s="12"/>
      <c r="AU63" s="12"/>
      <c r="AV63" s="12"/>
      <c r="AW63" s="12"/>
      <c r="AX63" s="12"/>
      <c r="AY63" s="12"/>
    </row>
    <row r="64" spans="1:51">
      <c r="A64" s="11" t="s">
        <v>62</v>
      </c>
      <c r="B64" s="8">
        <v>20593</v>
      </c>
      <c r="C64" s="8">
        <v>34374</v>
      </c>
      <c r="D64" s="8">
        <v>34374</v>
      </c>
      <c r="E64" s="8">
        <v>34374</v>
      </c>
      <c r="F64" s="8">
        <v>85616</v>
      </c>
      <c r="G64" s="8">
        <v>136411</v>
      </c>
      <c r="H64" s="8">
        <v>136411</v>
      </c>
      <c r="I64" s="8">
        <v>136411</v>
      </c>
      <c r="J64" s="8">
        <v>136411</v>
      </c>
      <c r="K64" s="8">
        <v>136411</v>
      </c>
      <c r="L64" s="8">
        <v>136411</v>
      </c>
      <c r="M64" s="8">
        <v>136411</v>
      </c>
      <c r="N64" s="8">
        <v>136411</v>
      </c>
      <c r="O64" s="8">
        <v>136411</v>
      </c>
      <c r="P64" s="8">
        <v>136411</v>
      </c>
      <c r="Q64" s="8">
        <v>136411</v>
      </c>
      <c r="R64" s="8">
        <v>136411</v>
      </c>
      <c r="S64" s="8">
        <v>136411</v>
      </c>
      <c r="T64" s="8">
        <v>136411</v>
      </c>
      <c r="U64" s="8">
        <v>136411</v>
      </c>
      <c r="V64" s="8">
        <v>136411</v>
      </c>
      <c r="W64" s="8">
        <v>136411</v>
      </c>
      <c r="X64" s="8">
        <v>135149</v>
      </c>
      <c r="Y64" s="8">
        <v>135149</v>
      </c>
      <c r="Z64" s="8">
        <v>135149</v>
      </c>
      <c r="AA64" s="8">
        <v>347191</v>
      </c>
      <c r="AB64" s="8">
        <v>347191</v>
      </c>
      <c r="AC64" s="8">
        <v>347191</v>
      </c>
      <c r="AD64" s="8">
        <v>342970</v>
      </c>
      <c r="AE64" s="8">
        <v>472212</v>
      </c>
      <c r="AF64" s="8">
        <v>472212</v>
      </c>
      <c r="AG64" s="8">
        <v>472212</v>
      </c>
      <c r="AH64" s="8">
        <v>472212</v>
      </c>
      <c r="AI64" s="8">
        <v>472212</v>
      </c>
      <c r="AJ64" s="8">
        <v>472212</v>
      </c>
      <c r="AK64" s="8">
        <v>472212</v>
      </c>
      <c r="AL64" s="8">
        <v>472212</v>
      </c>
      <c r="AM64" s="8">
        <v>472212</v>
      </c>
      <c r="AN64" s="8">
        <v>472212</v>
      </c>
      <c r="AO64" s="8">
        <v>472212</v>
      </c>
      <c r="AP64" s="8">
        <v>472212</v>
      </c>
      <c r="AQ64" s="8">
        <v>472212</v>
      </c>
      <c r="AR64" s="8">
        <v>472212</v>
      </c>
      <c r="AS64" s="8">
        <v>472212</v>
      </c>
      <c r="AT64" s="8">
        <v>472212</v>
      </c>
      <c r="AU64" s="8">
        <v>472212</v>
      </c>
      <c r="AV64" s="8">
        <v>472212</v>
      </c>
      <c r="AW64" s="8">
        <v>472212</v>
      </c>
      <c r="AX64" s="8">
        <v>472182</v>
      </c>
      <c r="AY64" s="8">
        <v>472182</v>
      </c>
    </row>
    <row r="65" spans="1:51">
      <c r="A65" s="11" t="s">
        <v>63</v>
      </c>
      <c r="B65" s="8">
        <v>17666</v>
      </c>
      <c r="C65" s="8">
        <v>15737</v>
      </c>
      <c r="D65" s="8">
        <v>20418</v>
      </c>
      <c r="E65" s="8">
        <v>24745</v>
      </c>
      <c r="F65" s="8">
        <v>25405</v>
      </c>
      <c r="G65" s="8">
        <v>23940</v>
      </c>
      <c r="H65" s="8">
        <v>28395</v>
      </c>
      <c r="I65" s="8">
        <v>33718</v>
      </c>
      <c r="J65" s="8">
        <v>34567</v>
      </c>
      <c r="K65" s="8">
        <v>30806</v>
      </c>
      <c r="L65" s="8">
        <v>37155</v>
      </c>
      <c r="M65" s="8">
        <v>22529</v>
      </c>
      <c r="N65" s="8">
        <v>23101</v>
      </c>
      <c r="O65" s="8">
        <v>41023</v>
      </c>
      <c r="P65" s="8">
        <v>25302</v>
      </c>
      <c r="Q65" s="8">
        <v>35213</v>
      </c>
      <c r="R65" s="8">
        <v>39326</v>
      </c>
      <c r="S65" s="8">
        <v>39141</v>
      </c>
      <c r="T65" s="8">
        <v>56218</v>
      </c>
      <c r="U65" s="8">
        <v>49773</v>
      </c>
      <c r="V65" s="8">
        <v>57467</v>
      </c>
      <c r="W65" s="8">
        <v>62020</v>
      </c>
      <c r="X65" s="8">
        <v>70503</v>
      </c>
      <c r="Y65" s="8">
        <v>82373</v>
      </c>
      <c r="Z65" s="8">
        <v>75199</v>
      </c>
      <c r="AA65" s="8">
        <v>146333</v>
      </c>
      <c r="AB65" s="8">
        <v>135518</v>
      </c>
      <c r="AC65" s="8">
        <v>129489</v>
      </c>
      <c r="AD65" s="8">
        <v>119317</v>
      </c>
      <c r="AE65" s="8">
        <v>141440</v>
      </c>
      <c r="AF65" s="8">
        <v>134701</v>
      </c>
      <c r="AG65" s="8">
        <v>136083</v>
      </c>
      <c r="AH65" s="8">
        <v>137203</v>
      </c>
      <c r="AI65" s="8">
        <v>173004</v>
      </c>
      <c r="AJ65" s="8">
        <v>161414</v>
      </c>
      <c r="AK65" s="8">
        <v>179164</v>
      </c>
      <c r="AL65" s="8">
        <v>172687</v>
      </c>
      <c r="AM65" s="8">
        <v>190080</v>
      </c>
      <c r="AN65" s="8">
        <v>196129</v>
      </c>
      <c r="AO65" s="8">
        <v>213720</v>
      </c>
      <c r="AP65" s="8">
        <v>216808</v>
      </c>
      <c r="AQ65" s="8">
        <v>224938</v>
      </c>
      <c r="AR65" s="8">
        <v>210007</v>
      </c>
      <c r="AS65" s="8">
        <v>232235</v>
      </c>
      <c r="AT65" s="8">
        <v>227510</v>
      </c>
      <c r="AU65" s="8">
        <v>214789</v>
      </c>
      <c r="AV65" s="8">
        <v>216215</v>
      </c>
      <c r="AW65" s="8">
        <v>233476</v>
      </c>
      <c r="AX65" s="8">
        <v>228273</v>
      </c>
      <c r="AY65" s="8">
        <v>224980</v>
      </c>
    </row>
    <row r="66" spans="1:51">
      <c r="A66" s="11" t="s">
        <v>64</v>
      </c>
      <c r="B66" s="8">
        <v>0</v>
      </c>
      <c r="C66" s="8">
        <v>51242</v>
      </c>
      <c r="D66" s="8">
        <v>51242</v>
      </c>
      <c r="E66" s="8">
        <v>51242</v>
      </c>
      <c r="F66" s="8">
        <v>0</v>
      </c>
      <c r="G66" s="8">
        <v>-1262</v>
      </c>
      <c r="H66" s="8">
        <v>-1262</v>
      </c>
      <c r="I66" s="8">
        <v>-1262</v>
      </c>
      <c r="J66" s="8">
        <v>-1262</v>
      </c>
      <c r="K66" s="8">
        <v>-1262</v>
      </c>
      <c r="L66" s="8">
        <v>-1262</v>
      </c>
      <c r="M66" s="8">
        <v>-1262</v>
      </c>
      <c r="N66" s="8">
        <v>-1262</v>
      </c>
      <c r="O66" s="8">
        <v>-1262</v>
      </c>
      <c r="P66" s="8">
        <v>-1262</v>
      </c>
      <c r="Q66" s="8">
        <v>-1262</v>
      </c>
      <c r="R66" s="8">
        <v>-1262</v>
      </c>
      <c r="S66" s="8">
        <v>-1262</v>
      </c>
      <c r="T66" s="8">
        <v>-1262</v>
      </c>
      <c r="U66" s="8">
        <v>-1262</v>
      </c>
      <c r="V66" s="8">
        <v>-1262</v>
      </c>
      <c r="W66" s="8">
        <v>-1262</v>
      </c>
      <c r="X66" s="8">
        <v>0</v>
      </c>
      <c r="Y66" s="8">
        <v>0</v>
      </c>
      <c r="Z66" s="8">
        <v>0</v>
      </c>
      <c r="AA66" s="8">
        <v>-4221</v>
      </c>
      <c r="AB66" s="8">
        <v>-4221</v>
      </c>
      <c r="AC66" s="8">
        <v>-4221</v>
      </c>
      <c r="AD66" s="8">
        <v>0</v>
      </c>
      <c r="AE66" s="8">
        <v>3751</v>
      </c>
      <c r="AF66" s="8">
        <v>3751</v>
      </c>
      <c r="AG66" s="8">
        <v>3751</v>
      </c>
      <c r="AH66" s="8">
        <v>3751</v>
      </c>
      <c r="AI66" s="8">
        <v>3751</v>
      </c>
      <c r="AJ66" s="8">
        <v>3751</v>
      </c>
      <c r="AK66" s="8">
        <v>3751</v>
      </c>
      <c r="AL66" s="8">
        <v>3751</v>
      </c>
      <c r="AM66" s="8">
        <v>3751</v>
      </c>
      <c r="AN66" s="8">
        <v>3751</v>
      </c>
      <c r="AO66" s="8">
        <v>3751</v>
      </c>
      <c r="AP66" s="8">
        <v>3751</v>
      </c>
      <c r="AQ66" s="8">
        <v>3751</v>
      </c>
      <c r="AR66" s="8">
        <v>3751</v>
      </c>
      <c r="AS66" s="8">
        <v>3751</v>
      </c>
      <c r="AT66" s="8">
        <v>3751</v>
      </c>
      <c r="AU66" s="8">
        <v>3751</v>
      </c>
      <c r="AV66" s="8">
        <v>3751</v>
      </c>
      <c r="AW66" s="8">
        <v>3751</v>
      </c>
      <c r="AX66" s="8">
        <v>3751</v>
      </c>
      <c r="AY66" s="8">
        <v>3751</v>
      </c>
    </row>
    <row r="67" spans="1:51">
      <c r="A67" s="11" t="s">
        <v>65</v>
      </c>
      <c r="B67" s="8">
        <v>0</v>
      </c>
      <c r="C67" s="8">
        <v>0</v>
      </c>
      <c r="D67" s="8">
        <v>0</v>
      </c>
      <c r="E67" s="8">
        <v>0</v>
      </c>
      <c r="F67" s="8">
        <v>-37</v>
      </c>
      <c r="G67" s="8">
        <v>-37</v>
      </c>
      <c r="H67" s="8">
        <v>-31</v>
      </c>
      <c r="I67" s="8">
        <v>-31</v>
      </c>
      <c r="J67" s="8">
        <v>0</v>
      </c>
      <c r="K67" s="8">
        <v>0</v>
      </c>
      <c r="L67" s="8">
        <v>0</v>
      </c>
      <c r="M67" s="8">
        <v>0</v>
      </c>
      <c r="N67" s="8">
        <v>0</v>
      </c>
      <c r="O67" s="8">
        <v>0</v>
      </c>
      <c r="P67" s="8">
        <v>0</v>
      </c>
      <c r="Q67" s="8">
        <v>0</v>
      </c>
      <c r="R67" s="8">
        <v>0</v>
      </c>
      <c r="S67" s="8">
        <v>0</v>
      </c>
      <c r="T67" s="8">
        <v>0</v>
      </c>
      <c r="U67" s="8">
        <v>0</v>
      </c>
      <c r="V67" s="8">
        <v>0</v>
      </c>
      <c r="W67" s="8">
        <v>0</v>
      </c>
      <c r="X67" s="8">
        <v>0</v>
      </c>
      <c r="Y67" s="8">
        <v>0</v>
      </c>
      <c r="Z67" s="8">
        <v>0</v>
      </c>
      <c r="AA67" s="8">
        <v>0</v>
      </c>
      <c r="AB67" s="8">
        <v>0</v>
      </c>
      <c r="AC67" s="8">
        <v>0</v>
      </c>
      <c r="AD67" s="8">
        <v>0</v>
      </c>
      <c r="AE67" s="8">
        <v>0</v>
      </c>
      <c r="AF67" s="8">
        <v>0</v>
      </c>
      <c r="AG67" s="8">
        <v>0</v>
      </c>
      <c r="AH67" s="8">
        <v>0</v>
      </c>
      <c r="AI67" s="8">
        <v>0</v>
      </c>
      <c r="AJ67" s="8">
        <v>0</v>
      </c>
      <c r="AK67" s="8">
        <v>0</v>
      </c>
      <c r="AL67" s="8">
        <v>0</v>
      </c>
      <c r="AM67" s="8">
        <v>0</v>
      </c>
      <c r="AN67" s="8">
        <v>0</v>
      </c>
      <c r="AO67" s="8">
        <v>0</v>
      </c>
      <c r="AP67" s="8">
        <v>0</v>
      </c>
      <c r="AQ67" s="8">
        <v>-25</v>
      </c>
      <c r="AR67" s="8">
        <v>-25</v>
      </c>
      <c r="AS67" s="8">
        <v>-25</v>
      </c>
      <c r="AT67" s="8">
        <v>-25</v>
      </c>
      <c r="AU67" s="8">
        <v>-30</v>
      </c>
      <c r="AV67" s="8">
        <v>-198</v>
      </c>
      <c r="AW67" s="8">
        <v>-198</v>
      </c>
      <c r="AX67" s="8">
        <v>-168</v>
      </c>
      <c r="AY67" s="8">
        <v>-168</v>
      </c>
    </row>
    <row r="68" spans="1:51" hidden="1">
      <c r="A68" s="11" t="s">
        <v>66</v>
      </c>
      <c r="B68" s="8">
        <v>0</v>
      </c>
      <c r="C68" s="8">
        <v>0</v>
      </c>
      <c r="D68" s="8">
        <v>0</v>
      </c>
      <c r="E68" s="8">
        <v>0</v>
      </c>
      <c r="F68" s="8">
        <v>0</v>
      </c>
      <c r="G68" s="8">
        <v>0</v>
      </c>
      <c r="H68" s="8">
        <v>0</v>
      </c>
      <c r="I68" s="8">
        <v>0</v>
      </c>
      <c r="J68" s="8">
        <v>0</v>
      </c>
      <c r="K68" s="8">
        <v>0</v>
      </c>
      <c r="L68" s="8">
        <v>0</v>
      </c>
      <c r="M68" s="8">
        <v>0</v>
      </c>
      <c r="N68" s="8">
        <v>0</v>
      </c>
      <c r="O68" s="8">
        <v>0</v>
      </c>
      <c r="P68" s="8">
        <v>0</v>
      </c>
      <c r="Q68" s="8">
        <v>0</v>
      </c>
      <c r="R68" s="8">
        <v>0</v>
      </c>
      <c r="S68" s="8">
        <v>0</v>
      </c>
      <c r="T68" s="8">
        <v>0</v>
      </c>
      <c r="U68" s="8">
        <v>0</v>
      </c>
      <c r="V68" s="8">
        <v>0</v>
      </c>
      <c r="W68" s="8">
        <v>0</v>
      </c>
      <c r="X68" s="8">
        <v>0</v>
      </c>
      <c r="Y68" s="8">
        <v>0</v>
      </c>
      <c r="Z68" s="8">
        <v>0</v>
      </c>
      <c r="AA68" s="8">
        <v>0</v>
      </c>
      <c r="AB68" s="8">
        <v>0</v>
      </c>
      <c r="AC68" s="8">
        <v>0</v>
      </c>
      <c r="AD68" s="8">
        <v>0</v>
      </c>
      <c r="AE68" s="8">
        <v>0</v>
      </c>
      <c r="AF68" s="8">
        <v>0</v>
      </c>
      <c r="AG68" s="8">
        <v>0</v>
      </c>
      <c r="AH68" s="8">
        <v>0</v>
      </c>
      <c r="AI68" s="8">
        <v>0</v>
      </c>
      <c r="AJ68" s="8">
        <v>0</v>
      </c>
      <c r="AK68" s="8">
        <v>0</v>
      </c>
      <c r="AL68" s="8">
        <v>0</v>
      </c>
      <c r="AM68" s="8">
        <v>0</v>
      </c>
      <c r="AN68" s="8">
        <v>0</v>
      </c>
      <c r="AO68" s="8">
        <v>0</v>
      </c>
      <c r="AP68" s="8">
        <v>0</v>
      </c>
      <c r="AQ68" s="8">
        <v>0</v>
      </c>
      <c r="AR68" s="8">
        <v>0</v>
      </c>
      <c r="AS68" s="8"/>
      <c r="AT68" s="8"/>
      <c r="AU68" s="8"/>
      <c r="AV68" s="8"/>
      <c r="AW68" s="8"/>
      <c r="AX68" s="8"/>
      <c r="AY68" s="8">
        <v>0</v>
      </c>
    </row>
    <row r="69" spans="1:51">
      <c r="A69" s="11" t="s">
        <v>67</v>
      </c>
      <c r="B69" s="8">
        <v>468</v>
      </c>
      <c r="C69" s="8">
        <v>1380</v>
      </c>
      <c r="D69" s="8">
        <v>1189</v>
      </c>
      <c r="E69" s="8">
        <v>769</v>
      </c>
      <c r="F69" s="8">
        <v>-161</v>
      </c>
      <c r="G69" s="8">
        <v>728</v>
      </c>
      <c r="H69" s="8">
        <v>416</v>
      </c>
      <c r="I69" s="8">
        <v>1039</v>
      </c>
      <c r="J69" s="8">
        <v>522</v>
      </c>
      <c r="K69" s="8">
        <v>-1281</v>
      </c>
      <c r="L69" s="8">
        <v>-3393</v>
      </c>
      <c r="M69" s="8">
        <v>14409</v>
      </c>
      <c r="N69" s="8">
        <v>12887</v>
      </c>
      <c r="O69" s="8">
        <v>-7866</v>
      </c>
      <c r="P69" s="8">
        <v>14403</v>
      </c>
      <c r="Q69" s="8">
        <v>21331</v>
      </c>
      <c r="R69" s="8">
        <v>27940</v>
      </c>
      <c r="S69" s="8">
        <v>28182</v>
      </c>
      <c r="T69" s="8">
        <v>-4919</v>
      </c>
      <c r="U69" s="8">
        <v>23655</v>
      </c>
      <c r="V69" s="8">
        <v>25082</v>
      </c>
      <c r="W69" s="8">
        <v>27264</v>
      </c>
      <c r="X69" s="8">
        <v>1165</v>
      </c>
      <c r="Y69" s="8">
        <v>204</v>
      </c>
      <c r="Z69" s="8">
        <v>-5682</v>
      </c>
      <c r="AA69" s="8">
        <v>-6919</v>
      </c>
      <c r="AB69" s="8">
        <v>-11806</v>
      </c>
      <c r="AC69" s="8">
        <v>-11278</v>
      </c>
      <c r="AD69" s="8">
        <v>-11448</v>
      </c>
      <c r="AE69" s="8">
        <v>-15924</v>
      </c>
      <c r="AF69" s="8">
        <v>-15941</v>
      </c>
      <c r="AG69" s="8">
        <v>-28461</v>
      </c>
      <c r="AH69" s="8">
        <v>-25885</v>
      </c>
      <c r="AI69" s="8">
        <v>-20111</v>
      </c>
      <c r="AJ69" s="8">
        <v>-9242</v>
      </c>
      <c r="AK69" s="8">
        <v>-10153</v>
      </c>
      <c r="AL69" s="8">
        <v>-13608</v>
      </c>
      <c r="AM69" s="8">
        <v>-23297</v>
      </c>
      <c r="AN69" s="8">
        <v>-72646</v>
      </c>
      <c r="AO69" s="8">
        <v>-60863</v>
      </c>
      <c r="AP69" s="8">
        <v>-82029</v>
      </c>
      <c r="AQ69" s="8">
        <v>-93329</v>
      </c>
      <c r="AR69" s="8">
        <v>-77253</v>
      </c>
      <c r="AS69" s="8">
        <v>-74131</v>
      </c>
      <c r="AT69" s="8">
        <v>-73914</v>
      </c>
      <c r="AU69" s="8">
        <v>-81539</v>
      </c>
      <c r="AV69" s="8">
        <v>-79692</v>
      </c>
      <c r="AW69" s="8">
        <v>-82179</v>
      </c>
      <c r="AX69" s="8">
        <v>-86661</v>
      </c>
      <c r="AY69" s="8">
        <v>-80997</v>
      </c>
    </row>
    <row r="70" spans="1:51">
      <c r="A70" s="9" t="s">
        <v>68</v>
      </c>
      <c r="B70" s="10">
        <f>+SUM(B64:B69)</f>
        <v>38727</v>
      </c>
      <c r="C70" s="10">
        <f t="shared" ref="C70:Z70" si="70">+SUM(C64:C69)</f>
        <v>102733</v>
      </c>
      <c r="D70" s="10">
        <f t="shared" si="70"/>
        <v>107223</v>
      </c>
      <c r="E70" s="10">
        <f t="shared" si="70"/>
        <v>111130</v>
      </c>
      <c r="F70" s="10">
        <f t="shared" si="70"/>
        <v>110823</v>
      </c>
      <c r="G70" s="10">
        <f t="shared" si="70"/>
        <v>159780</v>
      </c>
      <c r="H70" s="10">
        <f t="shared" si="70"/>
        <v>163929</v>
      </c>
      <c r="I70" s="10">
        <f t="shared" si="70"/>
        <v>169875</v>
      </c>
      <c r="J70" s="10">
        <f t="shared" si="70"/>
        <v>170238</v>
      </c>
      <c r="K70" s="10">
        <f t="shared" si="70"/>
        <v>164674</v>
      </c>
      <c r="L70" s="10">
        <f t="shared" si="70"/>
        <v>168911</v>
      </c>
      <c r="M70" s="10">
        <f t="shared" si="70"/>
        <v>172087</v>
      </c>
      <c r="N70" s="10">
        <f t="shared" si="70"/>
        <v>171137</v>
      </c>
      <c r="O70" s="10">
        <f t="shared" si="70"/>
        <v>168306</v>
      </c>
      <c r="P70" s="10">
        <f t="shared" si="70"/>
        <v>174854</v>
      </c>
      <c r="Q70" s="10">
        <f t="shared" si="70"/>
        <v>191693</v>
      </c>
      <c r="R70" s="10">
        <f t="shared" si="70"/>
        <v>202415</v>
      </c>
      <c r="S70" s="10">
        <f t="shared" si="70"/>
        <v>202472</v>
      </c>
      <c r="T70" s="10">
        <f t="shared" si="70"/>
        <v>186448</v>
      </c>
      <c r="U70" s="10">
        <f t="shared" si="70"/>
        <v>208577</v>
      </c>
      <c r="V70" s="10">
        <f t="shared" si="70"/>
        <v>217698</v>
      </c>
      <c r="W70" s="10">
        <f t="shared" si="70"/>
        <v>224433</v>
      </c>
      <c r="X70" s="10">
        <f t="shared" si="70"/>
        <v>206817</v>
      </c>
      <c r="Y70" s="10">
        <f t="shared" si="70"/>
        <v>217726</v>
      </c>
      <c r="Z70" s="10">
        <f t="shared" si="70"/>
        <v>204666</v>
      </c>
      <c r="AA70" s="10">
        <f t="shared" ref="AA70:AG70" si="71">+SUM(AA64:AA69)</f>
        <v>482384</v>
      </c>
      <c r="AB70" s="10">
        <f t="shared" si="71"/>
        <v>466682</v>
      </c>
      <c r="AC70" s="10">
        <f t="shared" si="71"/>
        <v>461181</v>
      </c>
      <c r="AD70" s="10">
        <f t="shared" si="71"/>
        <v>450839</v>
      </c>
      <c r="AE70" s="10">
        <f t="shared" si="71"/>
        <v>601479</v>
      </c>
      <c r="AF70" s="10">
        <f t="shared" si="71"/>
        <v>594723</v>
      </c>
      <c r="AG70" s="10">
        <f t="shared" si="71"/>
        <v>583585</v>
      </c>
      <c r="AH70" s="10">
        <f t="shared" ref="AH70:AQ70" si="72">+SUM(AH64:AH69)</f>
        <v>587281</v>
      </c>
      <c r="AI70" s="10">
        <f t="shared" si="72"/>
        <v>628856</v>
      </c>
      <c r="AJ70" s="10">
        <f t="shared" si="72"/>
        <v>628135</v>
      </c>
      <c r="AK70" s="10">
        <f t="shared" si="72"/>
        <v>644974</v>
      </c>
      <c r="AL70" s="10">
        <f t="shared" si="72"/>
        <v>635042</v>
      </c>
      <c r="AM70" s="10">
        <f t="shared" si="72"/>
        <v>642746</v>
      </c>
      <c r="AN70" s="10">
        <f t="shared" si="72"/>
        <v>599446</v>
      </c>
      <c r="AO70" s="10">
        <f t="shared" si="72"/>
        <v>628820</v>
      </c>
      <c r="AP70" s="10">
        <f t="shared" si="72"/>
        <v>610742</v>
      </c>
      <c r="AQ70" s="10">
        <f t="shared" si="72"/>
        <v>607547</v>
      </c>
      <c r="AR70" s="10">
        <f t="shared" ref="AR70:AS70" si="73">+SUM(AR64:AR69)</f>
        <v>608692</v>
      </c>
      <c r="AS70" s="10">
        <f t="shared" si="73"/>
        <v>634042</v>
      </c>
      <c r="AT70" s="10">
        <v>629534</v>
      </c>
      <c r="AU70" s="10">
        <v>609183</v>
      </c>
      <c r="AV70" s="10">
        <v>612288</v>
      </c>
      <c r="AW70" s="10">
        <f t="shared" ref="AW70:AX70" si="74">+SUM(AW64:AW69)</f>
        <v>627062</v>
      </c>
      <c r="AX70" s="10">
        <f t="shared" si="74"/>
        <v>617377</v>
      </c>
      <c r="AY70" s="10">
        <v>619748</v>
      </c>
    </row>
    <row r="71" spans="1:51">
      <c r="A71" s="11" t="s">
        <v>69</v>
      </c>
      <c r="B71" s="8">
        <v>17759</v>
      </c>
      <c r="C71" s="8">
        <v>17468</v>
      </c>
      <c r="D71" s="8">
        <v>18378</v>
      </c>
      <c r="E71" s="8">
        <v>17798</v>
      </c>
      <c r="F71" s="8">
        <v>21570</v>
      </c>
      <c r="G71" s="8">
        <v>21596</v>
      </c>
      <c r="H71" s="8">
        <v>23745</v>
      </c>
      <c r="I71" s="8">
        <v>24729</v>
      </c>
      <c r="J71" s="8">
        <v>27396</v>
      </c>
      <c r="K71" s="8">
        <v>25934</v>
      </c>
      <c r="L71" s="8">
        <v>26934</v>
      </c>
      <c r="M71" s="8">
        <v>25293</v>
      </c>
      <c r="N71" s="8">
        <v>27410</v>
      </c>
      <c r="O71" s="8">
        <v>25800</v>
      </c>
      <c r="P71" s="8">
        <v>30213</v>
      </c>
      <c r="Q71" s="8">
        <v>32706</v>
      </c>
      <c r="R71" s="8">
        <v>34185</v>
      </c>
      <c r="S71" s="8">
        <v>33230</v>
      </c>
      <c r="T71" s="8">
        <v>29648</v>
      </c>
      <c r="U71" s="8">
        <v>31223</v>
      </c>
      <c r="V71" s="8">
        <v>31982</v>
      </c>
      <c r="W71" s="8">
        <v>32287</v>
      </c>
      <c r="X71" s="8">
        <v>36758</v>
      </c>
      <c r="Y71" s="8">
        <v>36617</v>
      </c>
      <c r="Z71" s="8">
        <v>42875</v>
      </c>
      <c r="AA71" s="8">
        <v>48895</v>
      </c>
      <c r="AB71" s="8">
        <v>52743</v>
      </c>
      <c r="AC71" s="8">
        <v>55761</v>
      </c>
      <c r="AD71" s="8">
        <v>54266</v>
      </c>
      <c r="AE71" s="8">
        <v>58704</v>
      </c>
      <c r="AF71" s="8">
        <v>63393</v>
      </c>
      <c r="AG71" s="8">
        <v>66964</v>
      </c>
      <c r="AH71" s="8">
        <v>70340</v>
      </c>
      <c r="AI71" s="8">
        <v>95984</v>
      </c>
      <c r="AJ71" s="8">
        <v>99326</v>
      </c>
      <c r="AK71" s="8">
        <v>108074</v>
      </c>
      <c r="AL71" s="8">
        <v>110490</v>
      </c>
      <c r="AM71" s="8">
        <v>118044</v>
      </c>
      <c r="AN71" s="8">
        <v>95737</v>
      </c>
      <c r="AO71" s="8">
        <v>104593</v>
      </c>
      <c r="AP71" s="8">
        <v>97916</v>
      </c>
      <c r="AQ71" s="8">
        <v>91097</v>
      </c>
      <c r="AR71" s="8">
        <v>91736</v>
      </c>
      <c r="AS71" s="8">
        <v>100195</v>
      </c>
      <c r="AT71" s="8">
        <v>91254</v>
      </c>
      <c r="AU71" s="8">
        <v>98175</v>
      </c>
      <c r="AV71" s="8">
        <v>115505</v>
      </c>
      <c r="AW71" s="8">
        <v>124944</v>
      </c>
      <c r="AX71" s="8">
        <v>122102</v>
      </c>
      <c r="AY71" s="8">
        <v>118698</v>
      </c>
    </row>
    <row r="72" spans="1:51">
      <c r="A72" s="9" t="s">
        <v>70</v>
      </c>
      <c r="B72" s="10">
        <f t="shared" ref="B72:AD72" si="75">B71+B70</f>
        <v>56486</v>
      </c>
      <c r="C72" s="10">
        <f t="shared" si="75"/>
        <v>120201</v>
      </c>
      <c r="D72" s="10">
        <f t="shared" si="75"/>
        <v>125601</v>
      </c>
      <c r="E72" s="10">
        <f t="shared" si="75"/>
        <v>128928</v>
      </c>
      <c r="F72" s="10">
        <f t="shared" si="75"/>
        <v>132393</v>
      </c>
      <c r="G72" s="10">
        <f t="shared" si="75"/>
        <v>181376</v>
      </c>
      <c r="H72" s="10">
        <f t="shared" si="75"/>
        <v>187674</v>
      </c>
      <c r="I72" s="10">
        <f t="shared" si="75"/>
        <v>194604</v>
      </c>
      <c r="J72" s="10">
        <f t="shared" si="75"/>
        <v>197634</v>
      </c>
      <c r="K72" s="10">
        <f t="shared" si="75"/>
        <v>190608</v>
      </c>
      <c r="L72" s="10">
        <f t="shared" si="75"/>
        <v>195845</v>
      </c>
      <c r="M72" s="10">
        <f t="shared" si="75"/>
        <v>197380</v>
      </c>
      <c r="N72" s="10">
        <f t="shared" si="75"/>
        <v>198547</v>
      </c>
      <c r="O72" s="10">
        <f t="shared" si="75"/>
        <v>194106</v>
      </c>
      <c r="P72" s="10">
        <f t="shared" si="75"/>
        <v>205067</v>
      </c>
      <c r="Q72" s="10">
        <f t="shared" si="75"/>
        <v>224399</v>
      </c>
      <c r="R72" s="10">
        <f t="shared" si="75"/>
        <v>236600</v>
      </c>
      <c r="S72" s="10">
        <f t="shared" si="75"/>
        <v>235702</v>
      </c>
      <c r="T72" s="10">
        <f t="shared" si="75"/>
        <v>216096</v>
      </c>
      <c r="U72" s="10">
        <f t="shared" si="75"/>
        <v>239800</v>
      </c>
      <c r="V72" s="10">
        <f t="shared" si="75"/>
        <v>249680</v>
      </c>
      <c r="W72" s="10">
        <f t="shared" si="75"/>
        <v>256720</v>
      </c>
      <c r="X72" s="10">
        <f t="shared" si="75"/>
        <v>243575</v>
      </c>
      <c r="Y72" s="10">
        <f t="shared" si="75"/>
        <v>254343</v>
      </c>
      <c r="Z72" s="10">
        <f t="shared" si="75"/>
        <v>247541</v>
      </c>
      <c r="AA72" s="10">
        <f t="shared" si="75"/>
        <v>531279</v>
      </c>
      <c r="AB72" s="10">
        <f t="shared" si="75"/>
        <v>519425</v>
      </c>
      <c r="AC72" s="10">
        <f t="shared" si="75"/>
        <v>516942</v>
      </c>
      <c r="AD72" s="10">
        <f t="shared" si="75"/>
        <v>505105</v>
      </c>
      <c r="AE72" s="10">
        <f t="shared" ref="AE72:AF72" si="76">AE71+AE70</f>
        <v>660183</v>
      </c>
      <c r="AF72" s="10">
        <f t="shared" si="76"/>
        <v>658116</v>
      </c>
      <c r="AG72" s="10">
        <f t="shared" ref="AG72:AH72" si="77">AG71+AG70</f>
        <v>650549</v>
      </c>
      <c r="AH72" s="10">
        <f t="shared" si="77"/>
        <v>657621</v>
      </c>
      <c r="AI72" s="10">
        <f t="shared" ref="AI72:AJ72" si="78">AI71+AI70</f>
        <v>724840</v>
      </c>
      <c r="AJ72" s="10">
        <f t="shared" si="78"/>
        <v>727461</v>
      </c>
      <c r="AK72" s="10">
        <f t="shared" ref="AK72:AL72" si="79">AK71+AK70</f>
        <v>753048</v>
      </c>
      <c r="AL72" s="10">
        <f t="shared" si="79"/>
        <v>745532</v>
      </c>
      <c r="AM72" s="10">
        <f t="shared" ref="AM72:AN72" si="80">AM71+AM70</f>
        <v>760790</v>
      </c>
      <c r="AN72" s="10">
        <f t="shared" si="80"/>
        <v>695183</v>
      </c>
      <c r="AO72" s="10">
        <f t="shared" ref="AO72:AP72" si="81">AO71+AO70</f>
        <v>733413</v>
      </c>
      <c r="AP72" s="10">
        <f t="shared" si="81"/>
        <v>708658</v>
      </c>
      <c r="AQ72" s="10">
        <f t="shared" ref="AQ72:AS72" si="82">AQ71+AQ70</f>
        <v>698644</v>
      </c>
      <c r="AR72" s="10">
        <f t="shared" si="82"/>
        <v>700428</v>
      </c>
      <c r="AS72" s="10">
        <f t="shared" si="82"/>
        <v>734237</v>
      </c>
      <c r="AT72" s="10">
        <v>720788</v>
      </c>
      <c r="AU72" s="10">
        <v>707358</v>
      </c>
      <c r="AV72" s="10">
        <v>727793</v>
      </c>
      <c r="AW72" s="10">
        <f t="shared" ref="AW72:AX72" si="83">AW71+AW70</f>
        <v>752006</v>
      </c>
      <c r="AX72" s="10">
        <f t="shared" si="83"/>
        <v>739479</v>
      </c>
      <c r="AY72" s="10">
        <v>738446</v>
      </c>
    </row>
    <row r="73" spans="1:51">
      <c r="A73" s="20" t="s">
        <v>71</v>
      </c>
      <c r="B73" s="10">
        <f t="shared" ref="B73:AD73" si="84">+B62+B70+B71</f>
        <v>176065</v>
      </c>
      <c r="C73" s="10">
        <f t="shared" si="84"/>
        <v>234160</v>
      </c>
      <c r="D73" s="10">
        <f t="shared" si="84"/>
        <v>265485</v>
      </c>
      <c r="E73" s="10">
        <f t="shared" si="84"/>
        <v>270763</v>
      </c>
      <c r="F73" s="10">
        <f t="shared" si="84"/>
        <v>245541</v>
      </c>
      <c r="G73" s="10">
        <f t="shared" si="84"/>
        <v>316965</v>
      </c>
      <c r="H73" s="10">
        <f t="shared" si="84"/>
        <v>419722</v>
      </c>
      <c r="I73" s="10">
        <f t="shared" si="84"/>
        <v>427485</v>
      </c>
      <c r="J73" s="10">
        <f t="shared" si="84"/>
        <v>411024</v>
      </c>
      <c r="K73" s="10">
        <f t="shared" si="84"/>
        <v>392050</v>
      </c>
      <c r="L73" s="10">
        <f t="shared" si="84"/>
        <v>450468</v>
      </c>
      <c r="M73" s="10">
        <f t="shared" si="84"/>
        <v>495652</v>
      </c>
      <c r="N73" s="10">
        <f t="shared" si="84"/>
        <v>400477</v>
      </c>
      <c r="O73" s="10">
        <f t="shared" si="84"/>
        <v>396313</v>
      </c>
      <c r="P73" s="10">
        <f t="shared" si="84"/>
        <v>470903</v>
      </c>
      <c r="Q73" s="10">
        <f t="shared" si="84"/>
        <v>513344</v>
      </c>
      <c r="R73" s="10">
        <f t="shared" si="84"/>
        <v>457046</v>
      </c>
      <c r="S73" s="10">
        <f t="shared" si="84"/>
        <v>476987</v>
      </c>
      <c r="T73" s="10">
        <f t="shared" si="84"/>
        <v>531845</v>
      </c>
      <c r="U73" s="10">
        <f t="shared" si="84"/>
        <v>557864</v>
      </c>
      <c r="V73" s="10">
        <f t="shared" si="84"/>
        <v>479404</v>
      </c>
      <c r="W73" s="10">
        <f t="shared" si="84"/>
        <v>515057</v>
      </c>
      <c r="X73" s="10">
        <f t="shared" si="84"/>
        <v>572688</v>
      </c>
      <c r="Y73" s="10">
        <f t="shared" si="84"/>
        <v>562867</v>
      </c>
      <c r="Z73" s="10">
        <f t="shared" si="84"/>
        <v>675062</v>
      </c>
      <c r="AA73" s="10">
        <f t="shared" si="84"/>
        <v>1177284</v>
      </c>
      <c r="AB73" s="10">
        <f t="shared" si="84"/>
        <v>1247320</v>
      </c>
      <c r="AC73" s="10">
        <f t="shared" si="84"/>
        <v>1206323</v>
      </c>
      <c r="AD73" s="10">
        <f t="shared" si="84"/>
        <v>1171722</v>
      </c>
      <c r="AE73" s="10">
        <f t="shared" ref="AE73:AF73" si="85">+AE62+AE70+AE71</f>
        <v>1285003</v>
      </c>
      <c r="AF73" s="10">
        <f t="shared" si="85"/>
        <v>1349344</v>
      </c>
      <c r="AG73" s="10">
        <f t="shared" ref="AG73:AH73" si="86">+AG62+AG70+AG71</f>
        <v>1344388</v>
      </c>
      <c r="AH73" s="10">
        <f t="shared" si="86"/>
        <v>1328522</v>
      </c>
      <c r="AI73" s="10">
        <f t="shared" ref="AI73:AJ73" si="87">+AI62+AI70+AI71</f>
        <v>1473557</v>
      </c>
      <c r="AJ73" s="10">
        <f t="shared" si="87"/>
        <v>1518100</v>
      </c>
      <c r="AK73" s="10">
        <f t="shared" ref="AK73:AL73" si="88">+AK62+AK70+AK71</f>
        <v>1549927</v>
      </c>
      <c r="AL73" s="10">
        <f t="shared" si="88"/>
        <v>1477358</v>
      </c>
      <c r="AM73" s="10">
        <f t="shared" ref="AM73:AN73" si="89">+AM62+AM70+AM71</f>
        <v>1611616</v>
      </c>
      <c r="AN73" s="10">
        <f t="shared" si="89"/>
        <v>1916238</v>
      </c>
      <c r="AO73" s="10">
        <f t="shared" ref="AO73:AP73" si="90">+AO62+AO70+AO71</f>
        <v>1997223</v>
      </c>
      <c r="AP73" s="10">
        <f t="shared" si="90"/>
        <v>1814928</v>
      </c>
      <c r="AQ73" s="10">
        <f t="shared" ref="AQ73:AS73" si="91">+AQ62+AQ70+AQ71</f>
        <v>1878605</v>
      </c>
      <c r="AR73" s="10">
        <f t="shared" si="91"/>
        <v>1820764</v>
      </c>
      <c r="AS73" s="10">
        <f t="shared" si="91"/>
        <v>1884090</v>
      </c>
      <c r="AT73" s="10">
        <v>1808877</v>
      </c>
      <c r="AU73" s="10">
        <v>1824385</v>
      </c>
      <c r="AV73" s="10">
        <v>1945271</v>
      </c>
      <c r="AW73" s="10">
        <f t="shared" ref="AW73:AX73" si="92">+AW62+AW70+AW71</f>
        <v>1922336</v>
      </c>
      <c r="AX73" s="10">
        <f t="shared" si="92"/>
        <v>1805612</v>
      </c>
      <c r="AY73" s="10">
        <v>1860733</v>
      </c>
    </row>
    <row r="74" spans="1:51">
      <c r="A74" s="21"/>
      <c r="B74" s="21"/>
    </row>
    <row r="75" spans="1:51">
      <c r="A75" s="21"/>
      <c r="B75" s="21"/>
    </row>
    <row r="76" spans="1:51">
      <c r="A76" s="37" t="s">
        <v>72</v>
      </c>
      <c r="B76" s="32">
        <v>40909</v>
      </c>
      <c r="C76" s="32">
        <v>40909</v>
      </c>
      <c r="D76" s="32">
        <v>40909</v>
      </c>
      <c r="E76" s="32">
        <v>41275</v>
      </c>
      <c r="F76" s="32">
        <v>41275</v>
      </c>
      <c r="G76" s="32">
        <v>41275</v>
      </c>
      <c r="H76" s="32">
        <v>41275</v>
      </c>
      <c r="I76" s="32">
        <v>41640</v>
      </c>
      <c r="J76" s="32">
        <v>41640</v>
      </c>
      <c r="K76" s="32">
        <v>41640</v>
      </c>
      <c r="L76" s="32">
        <v>41640</v>
      </c>
      <c r="M76" s="32">
        <v>42005</v>
      </c>
      <c r="N76" s="32">
        <v>42005</v>
      </c>
      <c r="O76" s="32">
        <v>42005</v>
      </c>
      <c r="P76" s="32">
        <v>42005</v>
      </c>
      <c r="Q76" s="32">
        <v>42370</v>
      </c>
      <c r="R76" s="32">
        <v>42370</v>
      </c>
      <c r="S76" s="32">
        <v>42370</v>
      </c>
      <c r="T76" s="32">
        <v>42370</v>
      </c>
      <c r="U76" s="32">
        <v>42736</v>
      </c>
      <c r="V76" s="32">
        <v>42736</v>
      </c>
      <c r="W76" s="32">
        <v>42736</v>
      </c>
      <c r="X76" s="32">
        <v>42736</v>
      </c>
      <c r="Y76" s="32">
        <v>43101</v>
      </c>
      <c r="Z76" s="32">
        <v>43101</v>
      </c>
      <c r="AA76" s="32">
        <v>43101</v>
      </c>
      <c r="AB76" s="32">
        <v>43101</v>
      </c>
      <c r="AC76" s="32">
        <v>43466</v>
      </c>
      <c r="AD76" s="32">
        <v>43466</v>
      </c>
      <c r="AE76" s="32">
        <v>43466</v>
      </c>
      <c r="AF76" s="32">
        <v>43466</v>
      </c>
      <c r="AG76" s="32">
        <v>43831</v>
      </c>
      <c r="AH76" s="32">
        <v>43831</v>
      </c>
      <c r="AI76" s="32">
        <v>43831</v>
      </c>
      <c r="AJ76" s="32">
        <v>43831</v>
      </c>
      <c r="AK76" s="32">
        <v>44197</v>
      </c>
      <c r="AL76" s="32">
        <v>44197</v>
      </c>
      <c r="AM76" s="32">
        <v>44197</v>
      </c>
      <c r="AN76" s="32">
        <v>44197</v>
      </c>
      <c r="AO76" s="32">
        <v>44562</v>
      </c>
      <c r="AP76" s="32">
        <v>44562</v>
      </c>
      <c r="AQ76" s="32">
        <v>44562</v>
      </c>
      <c r="AR76" s="32">
        <v>44562</v>
      </c>
      <c r="AS76" s="32">
        <v>44927</v>
      </c>
      <c r="AT76" s="32">
        <v>44927</v>
      </c>
      <c r="AU76" s="32">
        <v>44927</v>
      </c>
      <c r="AV76" s="32">
        <v>44927</v>
      </c>
      <c r="AW76" s="32">
        <v>45292</v>
      </c>
      <c r="AX76" s="32">
        <v>45292</v>
      </c>
      <c r="AY76" s="32">
        <v>45292</v>
      </c>
    </row>
    <row r="77" spans="1:51">
      <c r="A77" s="38"/>
      <c r="B77" s="35">
        <f t="shared" ref="B77:Z77" si="93">+B6</f>
        <v>41090</v>
      </c>
      <c r="C77" s="35">
        <f t="shared" si="93"/>
        <v>41182</v>
      </c>
      <c r="D77" s="35">
        <f t="shared" si="93"/>
        <v>41274</v>
      </c>
      <c r="E77" s="35">
        <f t="shared" si="93"/>
        <v>41364</v>
      </c>
      <c r="F77" s="35">
        <f t="shared" si="93"/>
        <v>41455</v>
      </c>
      <c r="G77" s="35">
        <f t="shared" si="93"/>
        <v>41547</v>
      </c>
      <c r="H77" s="35">
        <f t="shared" si="93"/>
        <v>41639</v>
      </c>
      <c r="I77" s="35">
        <f t="shared" si="93"/>
        <v>41729</v>
      </c>
      <c r="J77" s="35">
        <f t="shared" si="93"/>
        <v>41820</v>
      </c>
      <c r="K77" s="35">
        <f t="shared" si="93"/>
        <v>41912</v>
      </c>
      <c r="L77" s="35">
        <f t="shared" si="93"/>
        <v>42004</v>
      </c>
      <c r="M77" s="35">
        <f t="shared" si="93"/>
        <v>42094</v>
      </c>
      <c r="N77" s="35">
        <f t="shared" si="93"/>
        <v>42185</v>
      </c>
      <c r="O77" s="35">
        <f t="shared" si="93"/>
        <v>42277</v>
      </c>
      <c r="P77" s="35">
        <f t="shared" si="93"/>
        <v>42369</v>
      </c>
      <c r="Q77" s="35">
        <f t="shared" si="93"/>
        <v>42460</v>
      </c>
      <c r="R77" s="35">
        <f t="shared" si="93"/>
        <v>42551</v>
      </c>
      <c r="S77" s="35">
        <f t="shared" si="93"/>
        <v>42643</v>
      </c>
      <c r="T77" s="35">
        <f t="shared" si="93"/>
        <v>42735</v>
      </c>
      <c r="U77" s="35">
        <f t="shared" si="93"/>
        <v>42825</v>
      </c>
      <c r="V77" s="35">
        <f t="shared" si="93"/>
        <v>42916</v>
      </c>
      <c r="W77" s="35">
        <f t="shared" si="93"/>
        <v>43008</v>
      </c>
      <c r="X77" s="35">
        <f t="shared" si="93"/>
        <v>43100</v>
      </c>
      <c r="Y77" s="35">
        <f t="shared" si="93"/>
        <v>43190</v>
      </c>
      <c r="Z77" s="35">
        <f t="shared" si="93"/>
        <v>43281</v>
      </c>
      <c r="AA77" s="35">
        <f t="shared" ref="AA77:AF77" si="94">+AA6</f>
        <v>43373</v>
      </c>
      <c r="AB77" s="35">
        <f t="shared" si="94"/>
        <v>43465</v>
      </c>
      <c r="AC77" s="35">
        <f t="shared" si="94"/>
        <v>43555</v>
      </c>
      <c r="AD77" s="35">
        <f t="shared" si="94"/>
        <v>43646</v>
      </c>
      <c r="AE77" s="35">
        <f t="shared" si="94"/>
        <v>43738</v>
      </c>
      <c r="AF77" s="35">
        <f t="shared" si="94"/>
        <v>43830</v>
      </c>
      <c r="AG77" s="35">
        <f>+AG6</f>
        <v>43921</v>
      </c>
      <c r="AH77" s="35">
        <f>+AH6</f>
        <v>44012</v>
      </c>
      <c r="AI77" s="35">
        <f>+AI6</f>
        <v>44104</v>
      </c>
      <c r="AJ77" s="35">
        <v>44196</v>
      </c>
      <c r="AK77" s="35">
        <v>44286</v>
      </c>
      <c r="AL77" s="35">
        <v>44377</v>
      </c>
      <c r="AM77" s="35">
        <v>44469</v>
      </c>
      <c r="AN77" s="35">
        <v>44561</v>
      </c>
      <c r="AO77" s="35">
        <v>44651</v>
      </c>
      <c r="AP77" s="35">
        <v>44742</v>
      </c>
      <c r="AQ77" s="35">
        <v>44834</v>
      </c>
      <c r="AR77" s="35">
        <v>44926</v>
      </c>
      <c r="AS77" s="35">
        <v>45016</v>
      </c>
      <c r="AT77" s="35">
        <v>45107</v>
      </c>
      <c r="AU77" s="35">
        <v>45199</v>
      </c>
      <c r="AV77" s="35">
        <v>45291</v>
      </c>
      <c r="AW77" s="35">
        <v>45382</v>
      </c>
      <c r="AX77" s="35">
        <f>AX6</f>
        <v>45473</v>
      </c>
      <c r="AY77" s="35">
        <v>45565</v>
      </c>
    </row>
    <row r="78" spans="1:51">
      <c r="A78" s="39"/>
      <c r="B78" s="34" t="s">
        <v>38</v>
      </c>
      <c r="C78" s="34" t="s">
        <v>38</v>
      </c>
      <c r="D78" s="34" t="s">
        <v>38</v>
      </c>
      <c r="E78" s="34" t="s">
        <v>38</v>
      </c>
      <c r="F78" s="34" t="s">
        <v>38</v>
      </c>
      <c r="G78" s="34" t="s">
        <v>38</v>
      </c>
      <c r="H78" s="34" t="s">
        <v>38</v>
      </c>
      <c r="I78" s="34" t="s">
        <v>38</v>
      </c>
      <c r="J78" s="34" t="s">
        <v>38</v>
      </c>
      <c r="K78" s="34" t="s">
        <v>38</v>
      </c>
      <c r="L78" s="34" t="s">
        <v>38</v>
      </c>
      <c r="M78" s="34" t="s">
        <v>38</v>
      </c>
      <c r="N78" s="34" t="s">
        <v>38</v>
      </c>
      <c r="O78" s="34" t="s">
        <v>38</v>
      </c>
      <c r="P78" s="34" t="s">
        <v>38</v>
      </c>
      <c r="Q78" s="34" t="s">
        <v>38</v>
      </c>
      <c r="R78" s="34" t="s">
        <v>38</v>
      </c>
      <c r="S78" s="34" t="s">
        <v>38</v>
      </c>
      <c r="T78" s="34" t="s">
        <v>38</v>
      </c>
      <c r="U78" s="34" t="s">
        <v>38</v>
      </c>
      <c r="V78" s="34" t="s">
        <v>38</v>
      </c>
      <c r="W78" s="34" t="s">
        <v>38</v>
      </c>
      <c r="X78" s="34" t="s">
        <v>38</v>
      </c>
      <c r="Y78" s="34" t="s">
        <v>38</v>
      </c>
      <c r="Z78" s="34" t="s">
        <v>38</v>
      </c>
      <c r="AA78" s="34" t="s">
        <v>38</v>
      </c>
      <c r="AB78" s="34" t="s">
        <v>38</v>
      </c>
      <c r="AC78" s="34" t="s">
        <v>38</v>
      </c>
      <c r="AD78" s="34" t="s">
        <v>38</v>
      </c>
      <c r="AE78" s="34" t="s">
        <v>38</v>
      </c>
      <c r="AF78" s="34" t="s">
        <v>38</v>
      </c>
      <c r="AG78" s="34" t="s">
        <v>38</v>
      </c>
      <c r="AH78" s="34" t="s">
        <v>38</v>
      </c>
      <c r="AI78" s="34" t="s">
        <v>38</v>
      </c>
      <c r="AJ78" s="34" t="s">
        <v>38</v>
      </c>
      <c r="AK78" s="34" t="s">
        <v>38</v>
      </c>
      <c r="AL78" s="34" t="s">
        <v>38</v>
      </c>
      <c r="AM78" s="34" t="s">
        <v>38</v>
      </c>
      <c r="AN78" s="34" t="s">
        <v>38</v>
      </c>
      <c r="AO78" s="34" t="s">
        <v>38</v>
      </c>
      <c r="AP78" s="34" t="s">
        <v>38</v>
      </c>
      <c r="AQ78" s="34" t="s">
        <v>38</v>
      </c>
      <c r="AR78" s="34" t="s">
        <v>38</v>
      </c>
      <c r="AS78" s="34" t="s">
        <v>38</v>
      </c>
      <c r="AT78" s="34" t="s">
        <v>38</v>
      </c>
      <c r="AU78" s="34" t="s">
        <v>38</v>
      </c>
      <c r="AV78" s="34" t="s">
        <v>38</v>
      </c>
      <c r="AW78" s="34" t="s">
        <v>38</v>
      </c>
      <c r="AX78" s="34" t="s">
        <v>38</v>
      </c>
      <c r="AY78" s="34" t="s">
        <v>38</v>
      </c>
    </row>
    <row r="79" spans="1:51">
      <c r="A79" s="22" t="s">
        <v>72</v>
      </c>
      <c r="B79" s="23"/>
      <c r="C79" s="23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3"/>
      <c r="X79" s="23"/>
      <c r="Y79" s="23"/>
      <c r="Z79" s="23"/>
      <c r="AA79" s="23"/>
      <c r="AB79" s="23"/>
      <c r="AC79" s="23"/>
      <c r="AD79" s="23"/>
      <c r="AE79" s="23"/>
      <c r="AF79" s="23"/>
      <c r="AG79" s="23"/>
      <c r="AH79" s="23"/>
      <c r="AI79" s="23"/>
      <c r="AJ79" s="23"/>
      <c r="AK79" s="23"/>
      <c r="AL79" s="23"/>
      <c r="AM79" s="23"/>
      <c r="AN79" s="23"/>
      <c r="AO79" s="23"/>
      <c r="AP79" s="23"/>
      <c r="AQ79" s="23"/>
      <c r="AR79" s="23"/>
      <c r="AS79" s="23"/>
      <c r="AT79" s="23"/>
      <c r="AU79" s="23"/>
      <c r="AV79" s="23"/>
      <c r="AW79" s="23"/>
      <c r="AX79" s="23"/>
      <c r="AY79" s="23"/>
    </row>
    <row r="80" spans="1:51">
      <c r="A80" s="13" t="s">
        <v>73</v>
      </c>
      <c r="B80" s="24"/>
      <c r="C80" s="24"/>
      <c r="D80" s="24"/>
      <c r="E80" s="24"/>
      <c r="F80" s="24"/>
      <c r="G80" s="2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4"/>
      <c r="AP80" s="24"/>
      <c r="AQ80" s="24"/>
      <c r="AR80" s="24"/>
      <c r="AS80" s="24"/>
      <c r="AT80" s="24"/>
      <c r="AU80" s="24"/>
      <c r="AV80" s="24"/>
      <c r="AW80" s="24"/>
      <c r="AX80" s="24"/>
      <c r="AY80" s="24"/>
    </row>
    <row r="81" spans="1:51">
      <c r="A81" s="25" t="s">
        <v>74</v>
      </c>
      <c r="B81" s="8">
        <v>134867</v>
      </c>
      <c r="C81" s="8">
        <v>142622</v>
      </c>
      <c r="D81" s="8">
        <v>213701</v>
      </c>
      <c r="E81" s="8">
        <v>117240</v>
      </c>
      <c r="F81" s="8">
        <v>160038</v>
      </c>
      <c r="G81" s="8">
        <v>170781</v>
      </c>
      <c r="H81" s="8">
        <v>257481</v>
      </c>
      <c r="I81" s="8">
        <v>148686</v>
      </c>
      <c r="J81" s="8">
        <v>202814</v>
      </c>
      <c r="K81" s="8">
        <v>223868</v>
      </c>
      <c r="L81" s="8">
        <v>333566</v>
      </c>
      <c r="M81" s="8">
        <v>161612</v>
      </c>
      <c r="N81" s="8">
        <v>213770</v>
      </c>
      <c r="O81" s="8">
        <v>231472</v>
      </c>
      <c r="P81" s="8">
        <v>348880</v>
      </c>
      <c r="Q81" s="8">
        <v>170945</v>
      </c>
      <c r="R81" s="8">
        <v>236746</v>
      </c>
      <c r="S81" s="8">
        <v>274514</v>
      </c>
      <c r="T81" s="8">
        <v>426796</v>
      </c>
      <c r="U81" s="8">
        <v>163460</v>
      </c>
      <c r="V81" s="8">
        <v>203588</v>
      </c>
      <c r="W81" s="8">
        <v>241081</v>
      </c>
      <c r="X81" s="8">
        <v>388250</v>
      </c>
      <c r="Y81" s="8">
        <v>176242</v>
      </c>
      <c r="Z81" s="8">
        <v>260683</v>
      </c>
      <c r="AA81" s="8">
        <v>316508</v>
      </c>
      <c r="AB81" s="8">
        <v>528157</v>
      </c>
      <c r="AC81" s="8">
        <v>210664</v>
      </c>
      <c r="AD81" s="8">
        <v>275121</v>
      </c>
      <c r="AE81" s="8">
        <v>320233</v>
      </c>
      <c r="AF81" s="8">
        <v>576045</v>
      </c>
      <c r="AG81" s="8">
        <v>176622</v>
      </c>
      <c r="AH81" s="8">
        <v>259303</v>
      </c>
      <c r="AI81" s="8">
        <v>385080</v>
      </c>
      <c r="AJ81" s="8">
        <v>683366</v>
      </c>
      <c r="AK81" s="8">
        <v>244071</v>
      </c>
      <c r="AL81" s="8">
        <v>396678</v>
      </c>
      <c r="AM81" s="8">
        <v>542318</v>
      </c>
      <c r="AN81" s="8">
        <v>831633</v>
      </c>
      <c r="AO81" s="8">
        <v>286036</v>
      </c>
      <c r="AP81" s="8">
        <v>453954</v>
      </c>
      <c r="AQ81" s="8">
        <v>626725</v>
      </c>
      <c r="AR81" s="8">
        <v>955979</v>
      </c>
      <c r="AS81" s="8">
        <v>311785</v>
      </c>
      <c r="AT81" s="8">
        <v>502926</v>
      </c>
      <c r="AU81" s="8">
        <v>647433</v>
      </c>
      <c r="AV81" s="8">
        <v>1016838</v>
      </c>
      <c r="AW81" s="8">
        <v>415155</v>
      </c>
      <c r="AX81" s="8">
        <v>629781</v>
      </c>
      <c r="AY81" s="8">
        <v>759513</v>
      </c>
    </row>
    <row r="82" spans="1:51">
      <c r="A82" s="25" t="s">
        <v>75</v>
      </c>
      <c r="B82" s="8">
        <v>-109835</v>
      </c>
      <c r="C82" s="8">
        <v>-117583</v>
      </c>
      <c r="D82" s="8">
        <v>-178070</v>
      </c>
      <c r="E82" s="8">
        <v>-102107</v>
      </c>
      <c r="F82" s="8">
        <v>-128356</v>
      </c>
      <c r="G82" s="8">
        <v>-139436</v>
      </c>
      <c r="H82" s="8">
        <v>-208955</v>
      </c>
      <c r="I82" s="8">
        <v>-127037</v>
      </c>
      <c r="J82" s="8">
        <v>-168370</v>
      </c>
      <c r="K82" s="8">
        <v>-185747</v>
      </c>
      <c r="L82" s="8">
        <v>-279090</v>
      </c>
      <c r="M82" s="8">
        <v>-137294</v>
      </c>
      <c r="N82" s="8">
        <v>-176646</v>
      </c>
      <c r="O82" s="8">
        <v>-191936</v>
      </c>
      <c r="P82" s="8">
        <v>-294355</v>
      </c>
      <c r="Q82" s="8">
        <v>-140849</v>
      </c>
      <c r="R82" s="8">
        <v>-191398</v>
      </c>
      <c r="S82" s="8">
        <v>-223877</v>
      </c>
      <c r="T82" s="8">
        <v>-356758</v>
      </c>
      <c r="U82" s="8">
        <v>-137216</v>
      </c>
      <c r="V82" s="8">
        <v>-167211</v>
      </c>
      <c r="W82" s="8">
        <v>-197628</v>
      </c>
      <c r="X82" s="8">
        <v>-324718</v>
      </c>
      <c r="Y82" s="8">
        <v>-150768</v>
      </c>
      <c r="Z82" s="8">
        <v>-228908</v>
      </c>
      <c r="AA82" s="8">
        <v>-267960</v>
      </c>
      <c r="AB82" s="8">
        <v>-414184</v>
      </c>
      <c r="AC82" s="8">
        <v>-190626</v>
      </c>
      <c r="AD82" s="8">
        <v>-245830</v>
      </c>
      <c r="AE82" s="8">
        <v>-276363</v>
      </c>
      <c r="AF82" s="8">
        <v>-475881</v>
      </c>
      <c r="AG82" s="8">
        <v>-151493</v>
      </c>
      <c r="AH82" s="8">
        <v>-213253</v>
      </c>
      <c r="AI82" s="8">
        <v>-294551</v>
      </c>
      <c r="AJ82" s="8">
        <v>-516928</v>
      </c>
      <c r="AK82" s="8">
        <v>-195048</v>
      </c>
      <c r="AL82" s="8">
        <v>-311492</v>
      </c>
      <c r="AM82" s="8">
        <v>-422669</v>
      </c>
      <c r="AN82" s="8">
        <v>-643859</v>
      </c>
      <c r="AO82" s="8">
        <v>-233837</v>
      </c>
      <c r="AP82" s="8">
        <v>-377175</v>
      </c>
      <c r="AQ82" s="8">
        <v>-527521</v>
      </c>
      <c r="AR82" s="8">
        <v>-822062</v>
      </c>
      <c r="AS82" s="8">
        <v>-247939</v>
      </c>
      <c r="AT82" s="8">
        <v>-407948</v>
      </c>
      <c r="AU82" s="8">
        <v>-540433</v>
      </c>
      <c r="AV82" s="8">
        <v>-844615</v>
      </c>
      <c r="AW82" s="8">
        <v>-350677</v>
      </c>
      <c r="AX82" s="8">
        <v>-533534</v>
      </c>
      <c r="AY82" s="8">
        <v>-644609</v>
      </c>
    </row>
    <row r="83" spans="1:51">
      <c r="A83" s="6" t="s">
        <v>76</v>
      </c>
      <c r="B83" s="10">
        <f>+SUM(B81:B82)</f>
        <v>25032</v>
      </c>
      <c r="C83" s="10">
        <f t="shared" ref="C83:Z83" si="95">+SUM(C81:C82)</f>
        <v>25039</v>
      </c>
      <c r="D83" s="10">
        <f t="shared" si="95"/>
        <v>35631</v>
      </c>
      <c r="E83" s="10">
        <f t="shared" si="95"/>
        <v>15133</v>
      </c>
      <c r="F83" s="10">
        <f t="shared" si="95"/>
        <v>31682</v>
      </c>
      <c r="G83" s="10">
        <f t="shared" si="95"/>
        <v>31345</v>
      </c>
      <c r="H83" s="10">
        <f t="shared" si="95"/>
        <v>48526</v>
      </c>
      <c r="I83" s="10">
        <f t="shared" si="95"/>
        <v>21649</v>
      </c>
      <c r="J83" s="10">
        <f t="shared" si="95"/>
        <v>34444</v>
      </c>
      <c r="K83" s="10">
        <f t="shared" si="95"/>
        <v>38121</v>
      </c>
      <c r="L83" s="10">
        <f t="shared" si="95"/>
        <v>54476</v>
      </c>
      <c r="M83" s="10">
        <f t="shared" si="95"/>
        <v>24318</v>
      </c>
      <c r="N83" s="10">
        <f t="shared" si="95"/>
        <v>37124</v>
      </c>
      <c r="O83" s="10">
        <f t="shared" si="95"/>
        <v>39536</v>
      </c>
      <c r="P83" s="10">
        <f t="shared" si="95"/>
        <v>54525</v>
      </c>
      <c r="Q83" s="10">
        <f t="shared" si="95"/>
        <v>30096</v>
      </c>
      <c r="R83" s="10">
        <f t="shared" si="95"/>
        <v>45348</v>
      </c>
      <c r="S83" s="10">
        <f t="shared" si="95"/>
        <v>50637</v>
      </c>
      <c r="T83" s="10">
        <f t="shared" si="95"/>
        <v>70038</v>
      </c>
      <c r="U83" s="10">
        <f t="shared" si="95"/>
        <v>26244</v>
      </c>
      <c r="V83" s="10">
        <f t="shared" si="95"/>
        <v>36377</v>
      </c>
      <c r="W83" s="10">
        <f t="shared" si="95"/>
        <v>43453</v>
      </c>
      <c r="X83" s="10">
        <f t="shared" si="95"/>
        <v>63532</v>
      </c>
      <c r="Y83" s="10">
        <f t="shared" si="95"/>
        <v>25474</v>
      </c>
      <c r="Z83" s="10">
        <f t="shared" si="95"/>
        <v>31775</v>
      </c>
      <c r="AA83" s="10">
        <f t="shared" ref="AA83:AG83" si="96">+SUM(AA81:AA82)</f>
        <v>48548</v>
      </c>
      <c r="AB83" s="10">
        <f t="shared" si="96"/>
        <v>113973</v>
      </c>
      <c r="AC83" s="10">
        <f t="shared" si="96"/>
        <v>20038</v>
      </c>
      <c r="AD83" s="10">
        <f t="shared" si="96"/>
        <v>29291</v>
      </c>
      <c r="AE83" s="10">
        <f t="shared" si="96"/>
        <v>43870</v>
      </c>
      <c r="AF83" s="10">
        <f t="shared" si="96"/>
        <v>100164</v>
      </c>
      <c r="AG83" s="10">
        <f t="shared" si="96"/>
        <v>25129</v>
      </c>
      <c r="AH83" s="10">
        <f t="shared" ref="AH83:AQ83" si="97">+SUM(AH81:AH82)</f>
        <v>46050</v>
      </c>
      <c r="AI83" s="10">
        <f t="shared" si="97"/>
        <v>90529</v>
      </c>
      <c r="AJ83" s="10">
        <f t="shared" si="97"/>
        <v>166438</v>
      </c>
      <c r="AK83" s="10">
        <f t="shared" si="97"/>
        <v>49023</v>
      </c>
      <c r="AL83" s="10">
        <f t="shared" si="97"/>
        <v>85186</v>
      </c>
      <c r="AM83" s="10">
        <f t="shared" si="97"/>
        <v>119649</v>
      </c>
      <c r="AN83" s="10">
        <f t="shared" si="97"/>
        <v>187774</v>
      </c>
      <c r="AO83" s="10">
        <f t="shared" si="97"/>
        <v>52199</v>
      </c>
      <c r="AP83" s="10">
        <f t="shared" si="97"/>
        <v>76779</v>
      </c>
      <c r="AQ83" s="10">
        <f t="shared" si="97"/>
        <v>99204</v>
      </c>
      <c r="AR83" s="10">
        <f t="shared" ref="AR83:AS83" si="98">+SUM(AR81:AR82)</f>
        <v>133917</v>
      </c>
      <c r="AS83" s="10">
        <f t="shared" si="98"/>
        <v>63846</v>
      </c>
      <c r="AT83" s="10">
        <v>94978</v>
      </c>
      <c r="AU83" s="10">
        <v>107000</v>
      </c>
      <c r="AV83" s="10">
        <v>172223</v>
      </c>
      <c r="AW83" s="10">
        <f t="shared" ref="AW83:AX83" si="99">+SUM(AW81:AW82)</f>
        <v>64478</v>
      </c>
      <c r="AX83" s="10">
        <f t="shared" si="99"/>
        <v>96247</v>
      </c>
      <c r="AY83" s="10">
        <v>114904</v>
      </c>
    </row>
    <row r="84" spans="1:51" ht="24" hidden="1">
      <c r="A84" s="25" t="s">
        <v>91</v>
      </c>
      <c r="B84" s="8">
        <v>0</v>
      </c>
      <c r="C84" s="8">
        <v>0</v>
      </c>
      <c r="D84" s="8">
        <v>0</v>
      </c>
      <c r="E84" s="8">
        <v>0</v>
      </c>
      <c r="F84" s="8">
        <v>0</v>
      </c>
      <c r="G84" s="8">
        <v>0</v>
      </c>
      <c r="H84" s="8">
        <v>0</v>
      </c>
      <c r="I84" s="8">
        <v>0</v>
      </c>
      <c r="J84" s="8">
        <v>0</v>
      </c>
      <c r="K84" s="8">
        <v>0</v>
      </c>
      <c r="L84" s="8">
        <v>0</v>
      </c>
      <c r="M84" s="8">
        <v>0</v>
      </c>
      <c r="N84" s="8">
        <v>0</v>
      </c>
      <c r="O84" s="8">
        <v>0</v>
      </c>
      <c r="P84" s="8">
        <v>0</v>
      </c>
      <c r="Q84" s="8">
        <v>0</v>
      </c>
      <c r="R84" s="8">
        <v>0</v>
      </c>
      <c r="S84" s="8">
        <v>0</v>
      </c>
      <c r="T84" s="8">
        <v>0</v>
      </c>
      <c r="U84" s="8">
        <v>0</v>
      </c>
      <c r="V84" s="8">
        <v>0</v>
      </c>
      <c r="W84" s="8">
        <v>0</v>
      </c>
      <c r="X84" s="8">
        <v>0</v>
      </c>
      <c r="Y84" s="8">
        <v>0</v>
      </c>
      <c r="Z84" s="8">
        <v>0</v>
      </c>
      <c r="AA84" s="8">
        <v>0</v>
      </c>
      <c r="AB84" s="8">
        <v>0</v>
      </c>
      <c r="AC84" s="8">
        <v>0</v>
      </c>
      <c r="AD84" s="8">
        <v>0</v>
      </c>
      <c r="AE84" s="8">
        <v>0</v>
      </c>
      <c r="AF84" s="8">
        <v>0</v>
      </c>
      <c r="AG84" s="8">
        <v>0</v>
      </c>
      <c r="AH84" s="8">
        <v>0</v>
      </c>
      <c r="AI84" s="8">
        <v>0</v>
      </c>
      <c r="AJ84" s="8">
        <v>0</v>
      </c>
      <c r="AK84" s="8">
        <v>0</v>
      </c>
      <c r="AL84" s="8">
        <v>0</v>
      </c>
      <c r="AM84" s="8">
        <v>0</v>
      </c>
      <c r="AN84" s="8">
        <v>0</v>
      </c>
      <c r="AO84" s="8"/>
      <c r="AP84" s="8"/>
      <c r="AQ84" s="8"/>
      <c r="AR84" s="8"/>
      <c r="AS84" s="8"/>
      <c r="AT84" s="8"/>
      <c r="AU84" s="8"/>
      <c r="AV84" s="8"/>
      <c r="AW84" s="8"/>
      <c r="AX84" s="8"/>
      <c r="AY84" s="8"/>
    </row>
    <row r="85" spans="1:51" ht="24" hidden="1">
      <c r="A85" s="25" t="s">
        <v>77</v>
      </c>
      <c r="B85" s="8">
        <v>0</v>
      </c>
      <c r="C85" s="8">
        <v>0</v>
      </c>
      <c r="D85" s="8">
        <v>0</v>
      </c>
      <c r="E85" s="8">
        <v>0</v>
      </c>
      <c r="F85" s="8">
        <v>0</v>
      </c>
      <c r="G85" s="8">
        <v>0</v>
      </c>
      <c r="H85" s="8">
        <v>0</v>
      </c>
      <c r="I85" s="8">
        <v>0</v>
      </c>
      <c r="J85" s="8">
        <v>0</v>
      </c>
      <c r="K85" s="8">
        <v>0</v>
      </c>
      <c r="L85" s="8">
        <v>0</v>
      </c>
      <c r="M85" s="8">
        <v>0</v>
      </c>
      <c r="N85" s="8">
        <v>0</v>
      </c>
      <c r="O85" s="8">
        <v>0</v>
      </c>
      <c r="P85" s="8">
        <v>0</v>
      </c>
      <c r="Q85" s="8">
        <v>0</v>
      </c>
      <c r="R85" s="8">
        <v>0</v>
      </c>
      <c r="S85" s="8">
        <v>0</v>
      </c>
      <c r="T85" s="8">
        <v>0</v>
      </c>
      <c r="U85" s="8">
        <v>0</v>
      </c>
      <c r="V85" s="8">
        <v>0</v>
      </c>
      <c r="W85" s="8">
        <v>0</v>
      </c>
      <c r="X85" s="8">
        <v>0</v>
      </c>
      <c r="Y85" s="8">
        <v>0</v>
      </c>
      <c r="Z85" s="8">
        <v>0</v>
      </c>
      <c r="AA85" s="8">
        <v>0</v>
      </c>
      <c r="AB85" s="8">
        <v>0</v>
      </c>
      <c r="AC85" s="8">
        <v>0</v>
      </c>
      <c r="AD85" s="8">
        <v>0</v>
      </c>
      <c r="AE85" s="8">
        <v>0</v>
      </c>
      <c r="AF85" s="8">
        <v>0</v>
      </c>
      <c r="AG85" s="8">
        <v>0</v>
      </c>
      <c r="AH85" s="8">
        <v>0</v>
      </c>
      <c r="AI85" s="8">
        <v>0</v>
      </c>
      <c r="AJ85" s="8">
        <v>0</v>
      </c>
      <c r="AK85" s="8">
        <v>0</v>
      </c>
      <c r="AL85" s="8">
        <v>0</v>
      </c>
      <c r="AM85" s="8">
        <v>0</v>
      </c>
      <c r="AN85" s="8">
        <v>0</v>
      </c>
      <c r="AO85" s="8"/>
      <c r="AP85" s="8"/>
      <c r="AQ85" s="8"/>
      <c r="AR85" s="8"/>
      <c r="AS85" s="8"/>
      <c r="AT85" s="8"/>
      <c r="AU85" s="8"/>
      <c r="AV85" s="8"/>
      <c r="AW85" s="8"/>
      <c r="AX85" s="8"/>
      <c r="AY85" s="8"/>
    </row>
    <row r="86" spans="1:51">
      <c r="A86" s="25" t="s">
        <v>78</v>
      </c>
      <c r="B86" s="8">
        <v>151</v>
      </c>
      <c r="C86" s="8">
        <v>135</v>
      </c>
      <c r="D86" s="8">
        <v>942</v>
      </c>
      <c r="E86" s="8">
        <v>27</v>
      </c>
      <c r="F86" s="8">
        <v>71</v>
      </c>
      <c r="G86" s="8">
        <v>85</v>
      </c>
      <c r="H86" s="8">
        <v>4359</v>
      </c>
      <c r="I86" s="8">
        <v>21</v>
      </c>
      <c r="J86" s="8">
        <v>244</v>
      </c>
      <c r="K86" s="8">
        <v>313</v>
      </c>
      <c r="L86" s="8">
        <v>1944</v>
      </c>
      <c r="M86" s="8">
        <v>43</v>
      </c>
      <c r="N86" s="8">
        <v>81</v>
      </c>
      <c r="O86" s="8">
        <v>165</v>
      </c>
      <c r="P86" s="8">
        <v>174</v>
      </c>
      <c r="Q86" s="8">
        <v>43</v>
      </c>
      <c r="R86" s="8">
        <v>391</v>
      </c>
      <c r="S86" s="8">
        <v>740</v>
      </c>
      <c r="T86" s="8">
        <v>1725</v>
      </c>
      <c r="U86" s="8">
        <v>44</v>
      </c>
      <c r="V86" s="8">
        <v>234</v>
      </c>
      <c r="W86" s="8">
        <v>369</v>
      </c>
      <c r="X86" s="8">
        <v>495</v>
      </c>
      <c r="Y86" s="8">
        <v>976</v>
      </c>
      <c r="Z86" s="8">
        <v>1572</v>
      </c>
      <c r="AA86" s="8">
        <v>35092</v>
      </c>
      <c r="AB86" s="8">
        <v>7503</v>
      </c>
      <c r="AC86" s="8">
        <v>1104</v>
      </c>
      <c r="AD86" s="8">
        <v>2470</v>
      </c>
      <c r="AE86" s="8">
        <v>38318</v>
      </c>
      <c r="AF86" s="8">
        <v>4393</v>
      </c>
      <c r="AG86" s="8">
        <v>1774</v>
      </c>
      <c r="AH86" s="8">
        <v>6257</v>
      </c>
      <c r="AI86" s="8">
        <v>26408</v>
      </c>
      <c r="AJ86" s="8">
        <v>5461</v>
      </c>
      <c r="AK86" s="8">
        <v>3828</v>
      </c>
      <c r="AL86" s="8">
        <v>3260</v>
      </c>
      <c r="AM86" s="8">
        <v>22369</v>
      </c>
      <c r="AN86" s="8">
        <v>13628</v>
      </c>
      <c r="AO86" s="8">
        <v>4841</v>
      </c>
      <c r="AP86" s="8">
        <v>1779</v>
      </c>
      <c r="AQ86" s="8">
        <v>6510</v>
      </c>
      <c r="AR86" s="8">
        <v>6354</v>
      </c>
      <c r="AS86" s="8">
        <v>3296</v>
      </c>
      <c r="AT86" s="8">
        <v>2764</v>
      </c>
      <c r="AU86" s="8">
        <v>12448</v>
      </c>
      <c r="AV86" s="8">
        <v>8716</v>
      </c>
      <c r="AW86" s="8">
        <v>5685</v>
      </c>
      <c r="AX86" s="8">
        <v>6393</v>
      </c>
      <c r="AY86" s="8">
        <v>17511</v>
      </c>
    </row>
    <row r="87" spans="1:51">
      <c r="A87" s="25" t="s">
        <v>79</v>
      </c>
      <c r="B87" s="8">
        <v>0</v>
      </c>
      <c r="C87" s="8">
        <v>0</v>
      </c>
      <c r="D87" s="8">
        <v>3891</v>
      </c>
      <c r="E87" s="8">
        <v>0</v>
      </c>
      <c r="F87" s="8">
        <v>0</v>
      </c>
      <c r="G87" s="8">
        <v>0</v>
      </c>
      <c r="H87" s="8">
        <v>1545</v>
      </c>
      <c r="I87" s="8">
        <v>0</v>
      </c>
      <c r="J87" s="8">
        <v>0</v>
      </c>
      <c r="K87" s="8">
        <v>0</v>
      </c>
      <c r="L87" s="8">
        <v>6367</v>
      </c>
      <c r="M87" s="8">
        <v>0</v>
      </c>
      <c r="N87" s="8">
        <v>0</v>
      </c>
      <c r="O87" s="8">
        <v>0</v>
      </c>
      <c r="P87" s="8">
        <v>0</v>
      </c>
      <c r="Q87" s="8">
        <v>0</v>
      </c>
      <c r="R87" s="8">
        <v>0</v>
      </c>
      <c r="S87" s="8">
        <v>0</v>
      </c>
      <c r="T87" s="8">
        <v>-18704</v>
      </c>
      <c r="U87" s="8">
        <v>0</v>
      </c>
      <c r="V87" s="8">
        <v>0</v>
      </c>
      <c r="W87" s="8">
        <v>0</v>
      </c>
      <c r="X87" s="8">
        <v>-3215</v>
      </c>
      <c r="Y87" s="8">
        <v>0</v>
      </c>
      <c r="Z87" s="8">
        <v>0</v>
      </c>
      <c r="AA87" s="8"/>
      <c r="AB87" s="8">
        <v>-2317</v>
      </c>
      <c r="AC87" s="8"/>
      <c r="AD87" s="8"/>
      <c r="AE87" s="8">
        <v>0</v>
      </c>
      <c r="AF87" s="8">
        <v>-1747</v>
      </c>
      <c r="AG87" s="8">
        <v>0</v>
      </c>
      <c r="AH87" s="8">
        <v>-877</v>
      </c>
      <c r="AI87" s="8">
        <v>-1384</v>
      </c>
      <c r="AJ87" s="8">
        <v>-13724</v>
      </c>
      <c r="AK87" s="8">
        <v>-1108</v>
      </c>
      <c r="AL87" s="8">
        <v>-15147</v>
      </c>
      <c r="AM87" s="8">
        <v>-15295</v>
      </c>
      <c r="AN87" s="8">
        <v>-22167</v>
      </c>
      <c r="AO87" s="8">
        <v>-717</v>
      </c>
      <c r="AP87" s="8">
        <v>-48117</v>
      </c>
      <c r="AQ87" s="8">
        <v>-48117</v>
      </c>
      <c r="AR87" s="8">
        <v>-51138</v>
      </c>
      <c r="AS87" s="8">
        <v>-888</v>
      </c>
      <c r="AT87" s="8">
        <v>-1821</v>
      </c>
      <c r="AU87" s="8">
        <v>-5024</v>
      </c>
      <c r="AV87" s="8">
        <v>-31954</v>
      </c>
      <c r="AW87" s="8">
        <v>-2074</v>
      </c>
      <c r="AX87" s="8">
        <v>-4878</v>
      </c>
      <c r="AY87" s="8">
        <v>-13962</v>
      </c>
    </row>
    <row r="88" spans="1:51" hidden="1">
      <c r="A88" s="25" t="s">
        <v>80</v>
      </c>
      <c r="B88" s="8">
        <v>0</v>
      </c>
      <c r="C88" s="8">
        <v>0</v>
      </c>
      <c r="D88" s="8">
        <v>0</v>
      </c>
      <c r="E88" s="8">
        <v>0</v>
      </c>
      <c r="F88" s="8">
        <v>0</v>
      </c>
      <c r="G88" s="8">
        <v>0</v>
      </c>
      <c r="H88" s="8">
        <v>0</v>
      </c>
      <c r="I88" s="8">
        <v>0</v>
      </c>
      <c r="J88" s="8">
        <v>0</v>
      </c>
      <c r="K88" s="8">
        <v>0</v>
      </c>
      <c r="L88" s="8">
        <v>0</v>
      </c>
      <c r="M88" s="8">
        <v>0</v>
      </c>
      <c r="N88" s="8">
        <v>0</v>
      </c>
      <c r="O88" s="8">
        <v>0</v>
      </c>
      <c r="P88" s="8">
        <v>0</v>
      </c>
      <c r="Q88" s="8">
        <v>0</v>
      </c>
      <c r="R88" s="8">
        <v>0</v>
      </c>
      <c r="S88" s="8">
        <v>0</v>
      </c>
      <c r="T88" s="8">
        <v>0</v>
      </c>
      <c r="U88" s="8">
        <v>0</v>
      </c>
      <c r="V88" s="8">
        <v>0</v>
      </c>
      <c r="W88" s="8">
        <v>0</v>
      </c>
      <c r="X88" s="8">
        <v>0</v>
      </c>
      <c r="Y88" s="8">
        <v>0</v>
      </c>
      <c r="Z88" s="8">
        <v>0</v>
      </c>
      <c r="AA88" s="8">
        <v>0</v>
      </c>
      <c r="AB88" s="8">
        <v>0</v>
      </c>
      <c r="AC88" s="8">
        <v>0</v>
      </c>
      <c r="AD88" s="8">
        <v>0</v>
      </c>
      <c r="AE88" s="8">
        <v>0</v>
      </c>
      <c r="AF88" s="8">
        <v>0</v>
      </c>
      <c r="AG88" s="8">
        <v>0</v>
      </c>
      <c r="AH88" s="8">
        <v>0</v>
      </c>
      <c r="AI88" s="8">
        <v>0</v>
      </c>
      <c r="AJ88" s="8">
        <v>0</v>
      </c>
      <c r="AK88" s="8">
        <v>0</v>
      </c>
      <c r="AL88" s="8">
        <v>0</v>
      </c>
      <c r="AM88" s="8">
        <v>0</v>
      </c>
      <c r="AN88" s="8">
        <v>0</v>
      </c>
      <c r="AO88" s="8">
        <v>0</v>
      </c>
      <c r="AP88" s="8">
        <v>0</v>
      </c>
      <c r="AQ88" s="8">
        <v>0</v>
      </c>
      <c r="AR88" s="8">
        <v>0</v>
      </c>
      <c r="AS88" s="8"/>
      <c r="AT88" s="8"/>
      <c r="AU88" s="8"/>
      <c r="AV88" s="8"/>
      <c r="AW88" s="8"/>
      <c r="AX88" s="8"/>
      <c r="AY88" s="8"/>
    </row>
    <row r="89" spans="1:51">
      <c r="A89" s="25" t="s">
        <v>81</v>
      </c>
      <c r="B89" s="8">
        <v>-8760</v>
      </c>
      <c r="C89" s="8">
        <v>-12824</v>
      </c>
      <c r="D89" s="8">
        <v>-17072</v>
      </c>
      <c r="E89" s="8">
        <v>-3741</v>
      </c>
      <c r="F89" s="8">
        <v>-10143</v>
      </c>
      <c r="G89" s="8">
        <v>-14562</v>
      </c>
      <c r="H89" s="8">
        <v>-20452</v>
      </c>
      <c r="I89" s="8">
        <v>-4634</v>
      </c>
      <c r="J89" s="8">
        <v>-10209</v>
      </c>
      <c r="K89" s="8">
        <v>-15993</v>
      </c>
      <c r="L89" s="8">
        <v>-21971</v>
      </c>
      <c r="M89" s="8">
        <v>-5340</v>
      </c>
      <c r="N89" s="8">
        <v>-11607</v>
      </c>
      <c r="O89" s="8">
        <v>-17682</v>
      </c>
      <c r="P89" s="8">
        <v>-24273</v>
      </c>
      <c r="Q89" s="8">
        <v>-5493</v>
      </c>
      <c r="R89" s="8">
        <v>-12823</v>
      </c>
      <c r="S89" s="8">
        <v>-19463</v>
      </c>
      <c r="T89" s="8">
        <v>-26036</v>
      </c>
      <c r="U89" s="8">
        <v>-6167</v>
      </c>
      <c r="V89" s="8">
        <v>-14109</v>
      </c>
      <c r="W89" s="8">
        <v>-20250</v>
      </c>
      <c r="X89" s="8">
        <v>-26773</v>
      </c>
      <c r="Y89" s="8">
        <v>-8978</v>
      </c>
      <c r="Z89" s="8">
        <v>-17560</v>
      </c>
      <c r="AA89" s="8">
        <v>-26071</v>
      </c>
      <c r="AB89" s="8">
        <v>-38080</v>
      </c>
      <c r="AC89" s="8">
        <v>-9682</v>
      </c>
      <c r="AD89" s="8">
        <v>-24037</v>
      </c>
      <c r="AE89" s="8">
        <v>-34679</v>
      </c>
      <c r="AF89" s="8">
        <v>-47334</v>
      </c>
      <c r="AG89" s="8">
        <v>-12243</v>
      </c>
      <c r="AH89" s="8">
        <v>-24622</v>
      </c>
      <c r="AI89" s="8">
        <v>-37206</v>
      </c>
      <c r="AJ89" s="8">
        <v>-53211</v>
      </c>
      <c r="AK89" s="8">
        <v>-12977</v>
      </c>
      <c r="AL89" s="8">
        <v>-31579</v>
      </c>
      <c r="AM89" s="8">
        <v>-46889</v>
      </c>
      <c r="AN89" s="8">
        <v>-69094</v>
      </c>
      <c r="AO89" s="8">
        <v>-17129</v>
      </c>
      <c r="AP89" s="8">
        <v>-36995</v>
      </c>
      <c r="AQ89" s="8">
        <v>-53571</v>
      </c>
      <c r="AR89" s="8">
        <v>-76913</v>
      </c>
      <c r="AS89" s="8">
        <v>-20871</v>
      </c>
      <c r="AT89" s="8">
        <v>-47972</v>
      </c>
      <c r="AU89" s="8">
        <v>-64981</v>
      </c>
      <c r="AV89" s="8">
        <v>-84063</v>
      </c>
      <c r="AW89" s="8">
        <v>-17974</v>
      </c>
      <c r="AX89" s="8">
        <v>-39473</v>
      </c>
      <c r="AY89" s="8">
        <v>-57146</v>
      </c>
    </row>
    <row r="90" spans="1:51">
      <c r="A90" s="25" t="s">
        <v>82</v>
      </c>
      <c r="B90" s="8">
        <v>-485</v>
      </c>
      <c r="C90" s="8">
        <v>-719</v>
      </c>
      <c r="D90" s="8">
        <v>-1073</v>
      </c>
      <c r="E90" s="8">
        <v>-358</v>
      </c>
      <c r="F90" s="8">
        <v>-877</v>
      </c>
      <c r="G90" s="8">
        <v>-1012</v>
      </c>
      <c r="H90" s="8">
        <v>-1422</v>
      </c>
      <c r="I90" s="8">
        <v>-296</v>
      </c>
      <c r="J90" s="8">
        <v>-327</v>
      </c>
      <c r="K90" s="8">
        <v>-638</v>
      </c>
      <c r="L90" s="8">
        <v>-1289</v>
      </c>
      <c r="M90" s="8">
        <v>-529</v>
      </c>
      <c r="N90" s="8">
        <v>-1055</v>
      </c>
      <c r="O90" s="8">
        <v>-1317</v>
      </c>
      <c r="P90" s="8">
        <v>-1615</v>
      </c>
      <c r="Q90" s="8">
        <v>-278</v>
      </c>
      <c r="R90" s="8">
        <v>-550</v>
      </c>
      <c r="S90" s="8">
        <v>-915</v>
      </c>
      <c r="T90" s="8">
        <v>-1233</v>
      </c>
      <c r="U90" s="8">
        <v>-365</v>
      </c>
      <c r="V90" s="8">
        <v>-718</v>
      </c>
      <c r="W90" s="8">
        <v>-1050</v>
      </c>
      <c r="X90" s="8">
        <v>-1528</v>
      </c>
      <c r="Y90" s="8">
        <v>-814</v>
      </c>
      <c r="Z90" s="8">
        <v>-1161</v>
      </c>
      <c r="AA90" s="8">
        <v>-2394</v>
      </c>
      <c r="AB90" s="8">
        <f>-7003-AB87</f>
        <v>-4686</v>
      </c>
      <c r="AC90" s="8">
        <v>-8562</v>
      </c>
      <c r="AD90" s="8">
        <v>-9363</v>
      </c>
      <c r="AE90" s="8">
        <v>-12024</v>
      </c>
      <c r="AF90" s="8">
        <f>-14182-AF87</f>
        <v>-12435</v>
      </c>
      <c r="AG90" s="8">
        <v>-2460</v>
      </c>
      <c r="AH90" s="8">
        <f>-3711-AH87</f>
        <v>-2834</v>
      </c>
      <c r="AI90" s="8">
        <v>-4522</v>
      </c>
      <c r="AJ90" s="8">
        <v>-5523</v>
      </c>
      <c r="AK90" s="8">
        <v>-999</v>
      </c>
      <c r="AL90" s="8">
        <v>-3431</v>
      </c>
      <c r="AM90" s="8">
        <v>-5039</v>
      </c>
      <c r="AN90" s="8">
        <v>-9464</v>
      </c>
      <c r="AO90" s="8">
        <v>-5444</v>
      </c>
      <c r="AP90" s="8">
        <v>-4609</v>
      </c>
      <c r="AQ90" s="8">
        <v>-7804</v>
      </c>
      <c r="AR90" s="8">
        <v>-7421</v>
      </c>
      <c r="AS90" s="8">
        <v>-2817</v>
      </c>
      <c r="AT90" s="8">
        <v>-2765</v>
      </c>
      <c r="AU90" s="8">
        <v>-4412</v>
      </c>
      <c r="AV90" s="8">
        <v>-5819</v>
      </c>
      <c r="AW90" s="8">
        <v>-5465</v>
      </c>
      <c r="AX90" s="8">
        <v>-5934</v>
      </c>
      <c r="AY90" s="8">
        <v>-7729</v>
      </c>
    </row>
    <row r="91" spans="1:51">
      <c r="A91" s="25" t="s">
        <v>83</v>
      </c>
      <c r="B91" s="8">
        <v>-27</v>
      </c>
      <c r="C91" s="8">
        <v>-35</v>
      </c>
      <c r="D91" s="8">
        <v>-53</v>
      </c>
      <c r="E91" s="8">
        <v>0</v>
      </c>
      <c r="F91" s="8">
        <v>-68</v>
      </c>
      <c r="G91" s="8">
        <v>-115</v>
      </c>
      <c r="H91" s="8">
        <v>-389</v>
      </c>
      <c r="I91" s="8">
        <v>-21</v>
      </c>
      <c r="J91" s="8">
        <v>-37</v>
      </c>
      <c r="K91" s="8">
        <v>-19</v>
      </c>
      <c r="L91" s="8">
        <v>145</v>
      </c>
      <c r="M91" s="8">
        <v>-27</v>
      </c>
      <c r="N91" s="8">
        <v>-70</v>
      </c>
      <c r="O91" s="8">
        <v>-384</v>
      </c>
      <c r="P91" s="8">
        <v>-720</v>
      </c>
      <c r="Q91" s="8">
        <v>-14</v>
      </c>
      <c r="R91" s="8">
        <v>-63</v>
      </c>
      <c r="S91" s="8">
        <v>-234</v>
      </c>
      <c r="T91" s="8">
        <v>-416</v>
      </c>
      <c r="U91" s="8">
        <v>-116</v>
      </c>
      <c r="V91" s="8">
        <v>-165</v>
      </c>
      <c r="W91" s="8">
        <v>-175</v>
      </c>
      <c r="X91" s="8">
        <v>-363</v>
      </c>
      <c r="Y91" s="8">
        <v>-53</v>
      </c>
      <c r="Z91" s="8">
        <v>-50</v>
      </c>
      <c r="AA91" s="8">
        <v>60867</v>
      </c>
      <c r="AB91" s="8">
        <v>60823</v>
      </c>
      <c r="AC91" s="8">
        <v>-90</v>
      </c>
      <c r="AD91" s="8">
        <v>-346</v>
      </c>
      <c r="AE91" s="8">
        <v>-345</v>
      </c>
      <c r="AF91" s="8">
        <v>-1759</v>
      </c>
      <c r="AG91" s="8">
        <v>-29</v>
      </c>
      <c r="AH91" s="8">
        <v>-334</v>
      </c>
      <c r="AI91" s="8">
        <v>1063</v>
      </c>
      <c r="AJ91" s="8">
        <v>-558</v>
      </c>
      <c r="AK91" s="8">
        <v>50</v>
      </c>
      <c r="AL91" s="8">
        <v>183</v>
      </c>
      <c r="AM91" s="8">
        <v>-847</v>
      </c>
      <c r="AN91" s="8">
        <v>3357</v>
      </c>
      <c r="AO91" s="8">
        <v>-832</v>
      </c>
      <c r="AP91" s="8">
        <v>42009</v>
      </c>
      <c r="AQ91" s="8">
        <v>40885</v>
      </c>
      <c r="AR91" s="8">
        <v>39160</v>
      </c>
      <c r="AS91" s="8">
        <v>-1343</v>
      </c>
      <c r="AT91" s="8">
        <v>-3353</v>
      </c>
      <c r="AU91" s="8">
        <v>-8622</v>
      </c>
      <c r="AV91" s="8">
        <v>-13738</v>
      </c>
      <c r="AW91" s="8">
        <v>-289</v>
      </c>
      <c r="AX91" s="8">
        <v>-1141</v>
      </c>
      <c r="AY91" s="8">
        <v>-1281</v>
      </c>
    </row>
    <row r="92" spans="1:51">
      <c r="A92" s="25" t="s">
        <v>84</v>
      </c>
      <c r="B92" s="8">
        <v>100</v>
      </c>
      <c r="C92" s="8">
        <v>194</v>
      </c>
      <c r="D92" s="8">
        <v>328</v>
      </c>
      <c r="E92" s="8">
        <v>76</v>
      </c>
      <c r="F92" s="8">
        <v>511</v>
      </c>
      <c r="G92" s="8">
        <v>922</v>
      </c>
      <c r="H92" s="8">
        <v>775</v>
      </c>
      <c r="I92" s="8">
        <v>90</v>
      </c>
      <c r="J92" s="8">
        <v>183</v>
      </c>
      <c r="K92" s="8">
        <v>331</v>
      </c>
      <c r="L92" s="8">
        <v>561</v>
      </c>
      <c r="M92" s="8">
        <v>91</v>
      </c>
      <c r="N92" s="8">
        <v>181</v>
      </c>
      <c r="O92" s="8">
        <v>319</v>
      </c>
      <c r="P92" s="8">
        <v>583</v>
      </c>
      <c r="Q92" s="8">
        <v>216</v>
      </c>
      <c r="R92" s="8">
        <v>372</v>
      </c>
      <c r="S92" s="8">
        <v>494</v>
      </c>
      <c r="T92" s="8">
        <v>1191</v>
      </c>
      <c r="U92" s="8">
        <v>132</v>
      </c>
      <c r="V92" s="8">
        <v>700</v>
      </c>
      <c r="W92" s="8">
        <v>1218</v>
      </c>
      <c r="X92" s="8">
        <v>1746</v>
      </c>
      <c r="Y92" s="8">
        <v>325</v>
      </c>
      <c r="Z92" s="8">
        <v>1175</v>
      </c>
      <c r="AA92" s="8">
        <v>1528</v>
      </c>
      <c r="AB92" s="8">
        <v>1448</v>
      </c>
      <c r="AC92" s="8">
        <v>150</v>
      </c>
      <c r="AD92" s="8">
        <v>517</v>
      </c>
      <c r="AE92" s="8">
        <v>1932</v>
      </c>
      <c r="AF92" s="8">
        <v>2789</v>
      </c>
      <c r="AG92" s="8">
        <v>216</v>
      </c>
      <c r="AH92" s="8">
        <v>618</v>
      </c>
      <c r="AI92" s="8">
        <v>980</v>
      </c>
      <c r="AJ92" s="8">
        <v>1435</v>
      </c>
      <c r="AK92" s="8">
        <v>148</v>
      </c>
      <c r="AL92" s="8">
        <v>662</v>
      </c>
      <c r="AM92" s="8">
        <v>736</v>
      </c>
      <c r="AN92" s="8">
        <v>2002</v>
      </c>
      <c r="AO92" s="8">
        <v>3464</v>
      </c>
      <c r="AP92" s="8">
        <v>42</v>
      </c>
      <c r="AQ92" s="8">
        <v>694</v>
      </c>
      <c r="AR92" s="8">
        <v>1905</v>
      </c>
      <c r="AS92" s="8">
        <v>726</v>
      </c>
      <c r="AT92" s="8">
        <v>515</v>
      </c>
      <c r="AU92" s="8">
        <v>1345</v>
      </c>
      <c r="AV92" s="8">
        <v>1857</v>
      </c>
      <c r="AW92" s="8">
        <v>323</v>
      </c>
      <c r="AX92" s="8">
        <v>1128</v>
      </c>
      <c r="AY92" s="8">
        <v>1669</v>
      </c>
    </row>
    <row r="93" spans="1:51">
      <c r="A93" s="25" t="s">
        <v>85</v>
      </c>
      <c r="B93" s="8">
        <v>-2589</v>
      </c>
      <c r="C93" s="8">
        <v>-3433</v>
      </c>
      <c r="D93" s="8">
        <v>-4511</v>
      </c>
      <c r="E93" s="8">
        <v>-696</v>
      </c>
      <c r="F93" s="8">
        <v>-1477</v>
      </c>
      <c r="G93" s="8">
        <v>-2101</v>
      </c>
      <c r="H93" s="8">
        <v>-3093</v>
      </c>
      <c r="I93" s="8">
        <v>-912</v>
      </c>
      <c r="J93" s="8">
        <v>-2142</v>
      </c>
      <c r="K93" s="8">
        <v>-3240</v>
      </c>
      <c r="L93" s="8">
        <v>-4412</v>
      </c>
      <c r="M93" s="8">
        <v>-1156</v>
      </c>
      <c r="N93" s="8">
        <v>-2179</v>
      </c>
      <c r="O93" s="8">
        <v>-2979</v>
      </c>
      <c r="P93" s="8">
        <v>-3868</v>
      </c>
      <c r="Q93" s="8">
        <v>-1163</v>
      </c>
      <c r="R93" s="8">
        <v>-2184</v>
      </c>
      <c r="S93" s="8">
        <v>-3112</v>
      </c>
      <c r="T93" s="8">
        <v>-4232</v>
      </c>
      <c r="U93" s="8">
        <v>-1269</v>
      </c>
      <c r="V93" s="8">
        <v>-2579</v>
      </c>
      <c r="W93" s="8">
        <v>-3623</v>
      </c>
      <c r="X93" s="8">
        <v>-5711</v>
      </c>
      <c r="Y93" s="8">
        <v>-2430</v>
      </c>
      <c r="Z93" s="8">
        <v>-4982</v>
      </c>
      <c r="AA93" s="8">
        <v>-10256</v>
      </c>
      <c r="AB93" s="8">
        <v>-17254</v>
      </c>
      <c r="AC93" s="8">
        <v>-6533</v>
      </c>
      <c r="AD93" s="8">
        <v>-13697</v>
      </c>
      <c r="AE93" s="8">
        <v>-22038</v>
      </c>
      <c r="AF93" s="8">
        <v>-27070</v>
      </c>
      <c r="AG93" s="8">
        <v>-5338</v>
      </c>
      <c r="AH93" s="8">
        <v>-11235</v>
      </c>
      <c r="AI93" s="8">
        <v>-17258</v>
      </c>
      <c r="AJ93" s="8">
        <v>-23105</v>
      </c>
      <c r="AK93" s="8">
        <v>-5011</v>
      </c>
      <c r="AL93" s="8">
        <v>-6793</v>
      </c>
      <c r="AM93" s="8">
        <v>-11656</v>
      </c>
      <c r="AN93" s="8">
        <v>-17578</v>
      </c>
      <c r="AO93" s="8">
        <v>-10955</v>
      </c>
      <c r="AP93" s="8">
        <v>-15148</v>
      </c>
      <c r="AQ93" s="8">
        <v>-23823</v>
      </c>
      <c r="AR93" s="8">
        <v>-35095</v>
      </c>
      <c r="AS93" s="8">
        <v>-10708</v>
      </c>
      <c r="AT93" s="8">
        <v>-23403</v>
      </c>
      <c r="AU93" s="8">
        <v>-36709</v>
      </c>
      <c r="AV93" s="8">
        <v>-49522</v>
      </c>
      <c r="AW93" s="8">
        <v>-13434</v>
      </c>
      <c r="AX93" s="8">
        <v>-22694</v>
      </c>
      <c r="AY93" s="8">
        <v>-35360</v>
      </c>
    </row>
    <row r="94" spans="1:51">
      <c r="A94" s="25" t="s">
        <v>86</v>
      </c>
      <c r="B94" s="8">
        <v>-393</v>
      </c>
      <c r="C94" s="8">
        <v>-517</v>
      </c>
      <c r="D94" s="8">
        <v>-834</v>
      </c>
      <c r="E94" s="8">
        <v>-208</v>
      </c>
      <c r="F94" s="8">
        <v>-139</v>
      </c>
      <c r="G94" s="8">
        <v>-38</v>
      </c>
      <c r="H94" s="8">
        <v>-437</v>
      </c>
      <c r="I94" s="8">
        <v>-93</v>
      </c>
      <c r="J94" s="8">
        <v>276</v>
      </c>
      <c r="K94" s="8">
        <v>772</v>
      </c>
      <c r="L94" s="8">
        <v>675</v>
      </c>
      <c r="M94" s="8">
        <v>-190</v>
      </c>
      <c r="N94" s="8">
        <v>-596</v>
      </c>
      <c r="O94" s="8">
        <v>3681</v>
      </c>
      <c r="P94" s="8">
        <v>6088</v>
      </c>
      <c r="Q94" s="8">
        <v>108</v>
      </c>
      <c r="R94" s="8">
        <v>2922</v>
      </c>
      <c r="S94" s="8">
        <v>5804</v>
      </c>
      <c r="T94" s="8">
        <v>4940</v>
      </c>
      <c r="U94" s="8">
        <v>1461</v>
      </c>
      <c r="V94" s="8">
        <v>153</v>
      </c>
      <c r="W94" s="8">
        <v>7409</v>
      </c>
      <c r="X94" s="8">
        <v>9468</v>
      </c>
      <c r="Y94" s="8">
        <v>717</v>
      </c>
      <c r="Z94" s="8">
        <v>-439</v>
      </c>
      <c r="AA94" s="8">
        <v>-2163</v>
      </c>
      <c r="AB94" s="8">
        <v>-3483</v>
      </c>
      <c r="AC94" s="8">
        <v>-1257</v>
      </c>
      <c r="AD94" s="8">
        <v>-2935</v>
      </c>
      <c r="AE94" s="8">
        <v>-4509</v>
      </c>
      <c r="AF94" s="8">
        <v>-5625</v>
      </c>
      <c r="AG94" s="8">
        <v>72</v>
      </c>
      <c r="AH94" s="8">
        <v>-432</v>
      </c>
      <c r="AI94" s="8">
        <v>-990</v>
      </c>
      <c r="AJ94" s="8">
        <v>-114</v>
      </c>
      <c r="AK94" s="8">
        <v>-363</v>
      </c>
      <c r="AL94" s="8">
        <v>79</v>
      </c>
      <c r="AM94" s="8">
        <v>111</v>
      </c>
      <c r="AN94" s="8">
        <v>448</v>
      </c>
      <c r="AO94" s="8">
        <v>71</v>
      </c>
      <c r="AP94" s="8">
        <v>330</v>
      </c>
      <c r="AQ94" s="8">
        <v>2523</v>
      </c>
      <c r="AR94" s="8">
        <v>4330</v>
      </c>
      <c r="AS94" s="8">
        <v>739</v>
      </c>
      <c r="AT94" s="8">
        <v>2438</v>
      </c>
      <c r="AU94" s="8">
        <v>3014</v>
      </c>
      <c r="AV94" s="8">
        <v>3401</v>
      </c>
      <c r="AW94" s="8">
        <v>1426</v>
      </c>
      <c r="AX94" s="8">
        <v>2454</v>
      </c>
      <c r="AY94" s="8">
        <v>2667</v>
      </c>
    </row>
    <row r="95" spans="1:51" hidden="1">
      <c r="A95" s="25" t="s">
        <v>87</v>
      </c>
      <c r="B95" s="8">
        <v>0</v>
      </c>
      <c r="C95" s="8">
        <v>0</v>
      </c>
      <c r="D95" s="8">
        <v>0</v>
      </c>
      <c r="E95" s="8">
        <v>0</v>
      </c>
      <c r="F95" s="8">
        <v>0</v>
      </c>
      <c r="G95" s="8">
        <v>0</v>
      </c>
      <c r="H95" s="8">
        <v>0</v>
      </c>
      <c r="I95" s="8">
        <v>0</v>
      </c>
      <c r="J95" s="8">
        <v>0</v>
      </c>
      <c r="K95" s="8">
        <v>0</v>
      </c>
      <c r="L95" s="8">
        <v>0</v>
      </c>
      <c r="M95" s="8">
        <v>0</v>
      </c>
      <c r="N95" s="8">
        <v>0</v>
      </c>
      <c r="O95" s="8">
        <v>0</v>
      </c>
      <c r="P95" s="8">
        <v>0</v>
      </c>
      <c r="Q95" s="8">
        <v>0</v>
      </c>
      <c r="R95" s="8">
        <v>0</v>
      </c>
      <c r="S95" s="8">
        <v>0</v>
      </c>
      <c r="T95" s="8">
        <v>0</v>
      </c>
      <c r="U95" s="8">
        <v>0</v>
      </c>
      <c r="V95" s="8">
        <v>0</v>
      </c>
      <c r="W95" s="8">
        <v>0</v>
      </c>
      <c r="X95" s="8">
        <v>0</v>
      </c>
      <c r="Y95" s="8">
        <v>0</v>
      </c>
      <c r="Z95" s="8">
        <v>0</v>
      </c>
      <c r="AA95" s="8">
        <v>0</v>
      </c>
      <c r="AB95" s="8">
        <v>0</v>
      </c>
      <c r="AC95" s="8">
        <v>0</v>
      </c>
      <c r="AD95" s="8">
        <v>0</v>
      </c>
      <c r="AE95" s="8">
        <v>0</v>
      </c>
      <c r="AF95" s="8">
        <v>0</v>
      </c>
      <c r="AG95" s="8">
        <v>0</v>
      </c>
      <c r="AH95" s="8">
        <v>0</v>
      </c>
      <c r="AI95" s="8">
        <v>0</v>
      </c>
      <c r="AJ95" s="8">
        <v>0</v>
      </c>
      <c r="AK95" s="8">
        <v>0</v>
      </c>
      <c r="AL95" s="8">
        <v>0</v>
      </c>
      <c r="AM95" s="8">
        <v>0</v>
      </c>
      <c r="AN95" s="8">
        <v>0</v>
      </c>
      <c r="AO95" s="8">
        <v>0</v>
      </c>
      <c r="AP95" s="8">
        <v>0</v>
      </c>
      <c r="AQ95" s="8">
        <v>0</v>
      </c>
      <c r="AR95" s="8">
        <v>0</v>
      </c>
      <c r="AS95" s="8"/>
      <c r="AT95" s="8"/>
      <c r="AU95" s="8"/>
      <c r="AV95" s="8"/>
      <c r="AW95" s="8"/>
      <c r="AX95" s="8"/>
      <c r="AY95" s="8"/>
    </row>
    <row r="96" spans="1:51">
      <c r="A96" s="25" t="s">
        <v>88</v>
      </c>
      <c r="B96" s="8">
        <v>-689</v>
      </c>
      <c r="C96" s="8">
        <v>-173</v>
      </c>
      <c r="D96" s="8">
        <v>-295</v>
      </c>
      <c r="E96" s="8">
        <v>39</v>
      </c>
      <c r="F96" s="8">
        <v>-1143</v>
      </c>
      <c r="G96" s="8">
        <v>-447</v>
      </c>
      <c r="H96" s="8">
        <v>-2429</v>
      </c>
      <c r="I96" s="8">
        <v>-590</v>
      </c>
      <c r="J96" s="8">
        <v>-838</v>
      </c>
      <c r="K96" s="8">
        <v>-2833</v>
      </c>
      <c r="L96" s="8">
        <v>-3338</v>
      </c>
      <c r="M96" s="8">
        <v>-2419</v>
      </c>
      <c r="N96" s="8">
        <v>-2492</v>
      </c>
      <c r="O96" s="8">
        <v>-5236</v>
      </c>
      <c r="P96" s="8">
        <v>-5333</v>
      </c>
      <c r="Q96" s="8">
        <v>1521</v>
      </c>
      <c r="R96" s="8">
        <v>2161</v>
      </c>
      <c r="S96" s="8">
        <v>1911</v>
      </c>
      <c r="T96" s="8">
        <v>944</v>
      </c>
      <c r="U96" s="8">
        <v>460</v>
      </c>
      <c r="V96" s="8">
        <v>-2329</v>
      </c>
      <c r="W96" s="8">
        <v>-4500</v>
      </c>
      <c r="X96" s="8">
        <v>-5256</v>
      </c>
      <c r="Y96" s="8">
        <v>-425</v>
      </c>
      <c r="Z96" s="8">
        <v>445</v>
      </c>
      <c r="AA96" s="8">
        <v>756</v>
      </c>
      <c r="AB96" s="8">
        <v>2005</v>
      </c>
      <c r="AC96" s="8">
        <v>-291</v>
      </c>
      <c r="AD96" s="8">
        <v>-1535</v>
      </c>
      <c r="AE96" s="8">
        <v>1297</v>
      </c>
      <c r="AF96" s="8">
        <v>247</v>
      </c>
      <c r="AG96" s="8">
        <v>929</v>
      </c>
      <c r="AH96" s="8">
        <v>1318</v>
      </c>
      <c r="AI96" s="8">
        <v>62</v>
      </c>
      <c r="AJ96" s="8">
        <v>-642</v>
      </c>
      <c r="AK96" s="8">
        <v>-73</v>
      </c>
      <c r="AL96" s="8">
        <v>-4749</v>
      </c>
      <c r="AM96" s="8">
        <v>-3473</v>
      </c>
      <c r="AN96" s="8">
        <v>-3704</v>
      </c>
      <c r="AO96" s="8">
        <v>-54</v>
      </c>
      <c r="AP96" s="8">
        <v>15652</v>
      </c>
      <c r="AQ96" s="8">
        <v>28134</v>
      </c>
      <c r="AR96" s="8">
        <v>6413</v>
      </c>
      <c r="AS96" s="8">
        <v>-4075</v>
      </c>
      <c r="AT96" s="8">
        <v>-2537</v>
      </c>
      <c r="AU96" s="8">
        <v>1718</v>
      </c>
      <c r="AV96" s="8">
        <v>-2008</v>
      </c>
      <c r="AW96" s="8">
        <v>525</v>
      </c>
      <c r="AX96" s="8">
        <v>-1303</v>
      </c>
      <c r="AY96" s="8">
        <v>-1945</v>
      </c>
    </row>
    <row r="97" spans="1:51" hidden="1">
      <c r="A97" s="25" t="s">
        <v>89</v>
      </c>
      <c r="B97" s="8">
        <v>0</v>
      </c>
      <c r="C97" s="8">
        <v>0</v>
      </c>
      <c r="D97" s="8">
        <v>0</v>
      </c>
      <c r="E97" s="8">
        <v>0</v>
      </c>
      <c r="F97" s="8">
        <v>0</v>
      </c>
      <c r="G97" s="8">
        <v>0</v>
      </c>
      <c r="H97" s="8">
        <v>0</v>
      </c>
      <c r="I97" s="8">
        <v>0</v>
      </c>
      <c r="J97" s="8">
        <v>0</v>
      </c>
      <c r="K97" s="8">
        <v>0</v>
      </c>
      <c r="L97" s="8">
        <v>0</v>
      </c>
      <c r="M97" s="8">
        <v>0</v>
      </c>
      <c r="N97" s="8">
        <v>0</v>
      </c>
      <c r="O97" s="8">
        <v>0</v>
      </c>
      <c r="P97" s="8">
        <v>0</v>
      </c>
      <c r="Q97" s="8">
        <v>0</v>
      </c>
      <c r="R97" s="8">
        <v>0</v>
      </c>
      <c r="S97" s="8">
        <v>0</v>
      </c>
      <c r="T97" s="8">
        <v>0</v>
      </c>
      <c r="U97" s="8">
        <v>0</v>
      </c>
      <c r="V97" s="8">
        <v>0</v>
      </c>
      <c r="W97" s="8">
        <v>0</v>
      </c>
      <c r="X97" s="8">
        <v>0</v>
      </c>
      <c r="Y97" s="8">
        <v>0</v>
      </c>
      <c r="Z97" s="8">
        <v>0</v>
      </c>
      <c r="AA97" s="8">
        <v>0</v>
      </c>
      <c r="AB97" s="8">
        <v>0</v>
      </c>
      <c r="AC97" s="8">
        <v>0</v>
      </c>
      <c r="AD97" s="8">
        <v>0</v>
      </c>
      <c r="AE97" s="8">
        <v>0</v>
      </c>
      <c r="AF97" s="8">
        <v>0</v>
      </c>
      <c r="AG97" s="8">
        <v>0</v>
      </c>
      <c r="AH97" s="8">
        <v>0</v>
      </c>
      <c r="AI97" s="8">
        <v>0</v>
      </c>
      <c r="AJ97" s="8">
        <v>0</v>
      </c>
      <c r="AK97" s="8">
        <v>0</v>
      </c>
      <c r="AL97" s="8">
        <v>0</v>
      </c>
      <c r="AM97" s="8">
        <v>0</v>
      </c>
      <c r="AN97" s="8">
        <v>0</v>
      </c>
      <c r="AO97" s="8"/>
      <c r="AP97" s="8"/>
      <c r="AQ97" s="8"/>
      <c r="AR97" s="8"/>
      <c r="AS97" s="8"/>
      <c r="AT97" s="8"/>
      <c r="AU97" s="8"/>
      <c r="AV97" s="8"/>
      <c r="AW97" s="8"/>
      <c r="AX97" s="8"/>
      <c r="AY97" s="8"/>
    </row>
    <row r="98" spans="1:51" ht="36" hidden="1">
      <c r="A98" s="25" t="s">
        <v>90</v>
      </c>
      <c r="B98" s="8">
        <v>0</v>
      </c>
      <c r="C98" s="8">
        <v>0</v>
      </c>
      <c r="D98" s="8">
        <v>0</v>
      </c>
      <c r="E98" s="8">
        <v>0</v>
      </c>
      <c r="F98" s="8">
        <v>0</v>
      </c>
      <c r="G98" s="8">
        <v>0</v>
      </c>
      <c r="H98" s="8">
        <v>0</v>
      </c>
      <c r="I98" s="8">
        <v>0</v>
      </c>
      <c r="J98" s="8">
        <v>0</v>
      </c>
      <c r="K98" s="8">
        <v>0</v>
      </c>
      <c r="L98" s="8">
        <v>0</v>
      </c>
      <c r="M98" s="8">
        <v>0</v>
      </c>
      <c r="N98" s="8">
        <v>0</v>
      </c>
      <c r="O98" s="8">
        <v>0</v>
      </c>
      <c r="P98" s="8">
        <v>0</v>
      </c>
      <c r="Q98" s="8">
        <v>0</v>
      </c>
      <c r="R98" s="8">
        <v>0</v>
      </c>
      <c r="S98" s="8">
        <v>0</v>
      </c>
      <c r="T98" s="8">
        <v>0</v>
      </c>
      <c r="U98" s="8">
        <v>0</v>
      </c>
      <c r="V98" s="8">
        <v>0</v>
      </c>
      <c r="W98" s="8">
        <v>0</v>
      </c>
      <c r="X98" s="8">
        <v>0</v>
      </c>
      <c r="Y98" s="8">
        <v>0</v>
      </c>
      <c r="Z98" s="8">
        <v>0</v>
      </c>
      <c r="AA98" s="8">
        <v>0</v>
      </c>
      <c r="AB98" s="8">
        <v>0</v>
      </c>
      <c r="AC98" s="8">
        <v>0</v>
      </c>
      <c r="AD98" s="8">
        <v>0</v>
      </c>
      <c r="AE98" s="8">
        <v>0</v>
      </c>
      <c r="AF98" s="8">
        <v>0</v>
      </c>
      <c r="AG98" s="8">
        <v>0</v>
      </c>
      <c r="AH98" s="8">
        <v>0</v>
      </c>
      <c r="AI98" s="8">
        <v>0</v>
      </c>
      <c r="AJ98" s="8">
        <v>0</v>
      </c>
      <c r="AK98" s="8">
        <v>0</v>
      </c>
      <c r="AL98" s="8">
        <v>0</v>
      </c>
      <c r="AM98" s="8">
        <v>0</v>
      </c>
      <c r="AN98" s="8">
        <v>0</v>
      </c>
      <c r="AO98" s="8"/>
      <c r="AP98" s="8"/>
      <c r="AQ98" s="8"/>
      <c r="AR98" s="8"/>
      <c r="AS98" s="8"/>
      <c r="AT98" s="8"/>
      <c r="AU98" s="8"/>
      <c r="AV98" s="8"/>
      <c r="AW98" s="8"/>
      <c r="AX98" s="8"/>
      <c r="AY98" s="8"/>
    </row>
    <row r="99" spans="1:51">
      <c r="A99" s="6" t="s">
        <v>92</v>
      </c>
      <c r="B99" s="10">
        <f>+SUM(B83:B98)</f>
        <v>12340</v>
      </c>
      <c r="C99" s="10">
        <f t="shared" ref="C99:Z99" si="100">+SUM(C83:C98)</f>
        <v>7667</v>
      </c>
      <c r="D99" s="10">
        <f t="shared" si="100"/>
        <v>16954</v>
      </c>
      <c r="E99" s="10">
        <f t="shared" si="100"/>
        <v>10272</v>
      </c>
      <c r="F99" s="10">
        <f t="shared" si="100"/>
        <v>18417</v>
      </c>
      <c r="G99" s="10">
        <f t="shared" si="100"/>
        <v>14077</v>
      </c>
      <c r="H99" s="10">
        <f t="shared" si="100"/>
        <v>26983</v>
      </c>
      <c r="I99" s="10">
        <f t="shared" si="100"/>
        <v>15214</v>
      </c>
      <c r="J99" s="10">
        <f t="shared" si="100"/>
        <v>21594</v>
      </c>
      <c r="K99" s="10">
        <f t="shared" si="100"/>
        <v>16814</v>
      </c>
      <c r="L99" s="10">
        <f t="shared" si="100"/>
        <v>33158</v>
      </c>
      <c r="M99" s="10">
        <f t="shared" si="100"/>
        <v>14791</v>
      </c>
      <c r="N99" s="10">
        <f t="shared" si="100"/>
        <v>19387</v>
      </c>
      <c r="O99" s="10">
        <f t="shared" si="100"/>
        <v>16103</v>
      </c>
      <c r="P99" s="10">
        <f t="shared" si="100"/>
        <v>25561</v>
      </c>
      <c r="Q99" s="10">
        <f t="shared" si="100"/>
        <v>25036</v>
      </c>
      <c r="R99" s="10">
        <f t="shared" si="100"/>
        <v>35574</v>
      </c>
      <c r="S99" s="10">
        <f t="shared" si="100"/>
        <v>35862</v>
      </c>
      <c r="T99" s="10">
        <f t="shared" si="100"/>
        <v>28217</v>
      </c>
      <c r="U99" s="10">
        <f t="shared" si="100"/>
        <v>20424</v>
      </c>
      <c r="V99" s="10">
        <f t="shared" si="100"/>
        <v>17564</v>
      </c>
      <c r="W99" s="10">
        <f t="shared" si="100"/>
        <v>22851</v>
      </c>
      <c r="X99" s="10">
        <f>+SUM(X83:X98)</f>
        <v>32395</v>
      </c>
      <c r="Y99" s="10">
        <f t="shared" si="100"/>
        <v>14792</v>
      </c>
      <c r="Z99" s="10">
        <f t="shared" si="100"/>
        <v>10775</v>
      </c>
      <c r="AA99" s="10">
        <f t="shared" ref="AA99:AG99" si="101">+SUM(AA83:AA98)</f>
        <v>105907</v>
      </c>
      <c r="AB99" s="10">
        <f t="shared" si="101"/>
        <v>119932</v>
      </c>
      <c r="AC99" s="10">
        <f t="shared" si="101"/>
        <v>-5123</v>
      </c>
      <c r="AD99" s="10">
        <f t="shared" si="101"/>
        <v>-19635</v>
      </c>
      <c r="AE99" s="10">
        <f t="shared" si="101"/>
        <v>11822</v>
      </c>
      <c r="AF99" s="10">
        <f>+SUM(AF83:AF98)</f>
        <v>11623</v>
      </c>
      <c r="AG99" s="10">
        <f t="shared" si="101"/>
        <v>8050</v>
      </c>
      <c r="AH99" s="10">
        <f t="shared" ref="AH99:AQ99" si="102">+SUM(AH83:AH98)</f>
        <v>13909</v>
      </c>
      <c r="AI99" s="10">
        <f t="shared" si="102"/>
        <v>57682</v>
      </c>
      <c r="AJ99" s="10">
        <f t="shared" si="102"/>
        <v>76457</v>
      </c>
      <c r="AK99" s="10">
        <f t="shared" si="102"/>
        <v>32518</v>
      </c>
      <c r="AL99" s="10">
        <f t="shared" si="102"/>
        <v>27671</v>
      </c>
      <c r="AM99" s="10">
        <f t="shared" si="102"/>
        <v>59666</v>
      </c>
      <c r="AN99" s="10">
        <f t="shared" si="102"/>
        <v>85202</v>
      </c>
      <c r="AO99" s="10">
        <f t="shared" si="102"/>
        <v>25444</v>
      </c>
      <c r="AP99" s="10">
        <f t="shared" si="102"/>
        <v>31722</v>
      </c>
      <c r="AQ99" s="10">
        <f t="shared" si="102"/>
        <v>44635</v>
      </c>
      <c r="AR99" s="10">
        <f t="shared" ref="AR99:AS99" si="103">+SUM(AR83:AR98)</f>
        <v>21512</v>
      </c>
      <c r="AS99" s="10">
        <f t="shared" si="103"/>
        <v>27905</v>
      </c>
      <c r="AT99" s="10">
        <v>18844</v>
      </c>
      <c r="AU99" s="10">
        <v>5777</v>
      </c>
      <c r="AV99" s="10">
        <v>-907</v>
      </c>
      <c r="AW99" s="10">
        <f t="shared" ref="AW99:AX99" si="104">+SUM(AW83:AW98)</f>
        <v>33201</v>
      </c>
      <c r="AX99" s="10">
        <f t="shared" si="104"/>
        <v>30799</v>
      </c>
      <c r="AY99" s="10">
        <v>19328</v>
      </c>
    </row>
    <row r="100" spans="1:51">
      <c r="A100" s="25" t="s">
        <v>93</v>
      </c>
      <c r="B100" s="8">
        <v>-2124</v>
      </c>
      <c r="C100" s="8">
        <v>-1740</v>
      </c>
      <c r="D100" s="8">
        <v>-3407</v>
      </c>
      <c r="E100" s="8">
        <v>-1956</v>
      </c>
      <c r="F100" s="8">
        <v>-5054</v>
      </c>
      <c r="G100" s="8">
        <v>-4072</v>
      </c>
      <c r="H100" s="8">
        <v>-8070</v>
      </c>
      <c r="I100" s="8">
        <v>-3554</v>
      </c>
      <c r="J100" s="8">
        <v>-5281</v>
      </c>
      <c r="K100" s="8">
        <v>-4575</v>
      </c>
      <c r="L100" s="8">
        <v>-9914</v>
      </c>
      <c r="M100" s="8">
        <v>-3682</v>
      </c>
      <c r="N100" s="8">
        <v>-5915</v>
      </c>
      <c r="O100" s="8">
        <v>-6779</v>
      </c>
      <c r="P100" s="8">
        <v>-8827</v>
      </c>
      <c r="Q100" s="8">
        <v>-5575</v>
      </c>
      <c r="R100" s="8">
        <v>-8124</v>
      </c>
      <c r="S100" s="8">
        <v>-8398</v>
      </c>
      <c r="T100" s="8">
        <v>-7469</v>
      </c>
      <c r="U100" s="8">
        <v>-3120</v>
      </c>
      <c r="V100" s="8">
        <v>-2393</v>
      </c>
      <c r="W100" s="8">
        <v>-1997</v>
      </c>
      <c r="X100" s="8">
        <v>-4690</v>
      </c>
      <c r="Y100" s="8">
        <v>-2607</v>
      </c>
      <c r="Z100" s="8">
        <v>-2998</v>
      </c>
      <c r="AA100" s="8">
        <v>-25051</v>
      </c>
      <c r="AB100" s="8">
        <v>-27416</v>
      </c>
      <c r="AC100" s="8">
        <v>1666</v>
      </c>
      <c r="AD100" s="8">
        <v>3491</v>
      </c>
      <c r="AE100" s="8">
        <v>-2877</v>
      </c>
      <c r="AF100" s="8">
        <v>-920</v>
      </c>
      <c r="AG100" s="8">
        <v>-3210</v>
      </c>
      <c r="AH100" s="8">
        <v>-5403</v>
      </c>
      <c r="AI100" s="8">
        <v>-10966</v>
      </c>
      <c r="AJ100" s="8">
        <v>-12139</v>
      </c>
      <c r="AK100" s="8">
        <v>-5761</v>
      </c>
      <c r="AL100" s="8">
        <v>-5710</v>
      </c>
      <c r="AM100" s="8">
        <v>-13371</v>
      </c>
      <c r="AN100" s="8">
        <v>-8777</v>
      </c>
      <c r="AO100" s="8">
        <v>-465</v>
      </c>
      <c r="AP100" s="8">
        <v>-5105</v>
      </c>
      <c r="AQ100" s="8">
        <v>-8698</v>
      </c>
      <c r="AR100" s="8">
        <v>2805</v>
      </c>
      <c r="AS100" s="8">
        <v>3956</v>
      </c>
      <c r="AT100" s="8">
        <v>5743</v>
      </c>
      <c r="AU100" s="8">
        <v>6085</v>
      </c>
      <c r="AV100" s="8">
        <v>13906</v>
      </c>
      <c r="AW100" s="8">
        <v>-7436</v>
      </c>
      <c r="AX100" s="8">
        <v>-10577</v>
      </c>
      <c r="AY100" s="8">
        <v>-6688</v>
      </c>
    </row>
    <row r="101" spans="1:51">
      <c r="A101" s="6" t="s">
        <v>94</v>
      </c>
      <c r="B101" s="10">
        <f>+SUM(B99:B100)</f>
        <v>10216</v>
      </c>
      <c r="C101" s="10">
        <f t="shared" ref="C101:Z101" si="105">+SUM(C99:C100)</f>
        <v>5927</v>
      </c>
      <c r="D101" s="10">
        <f t="shared" si="105"/>
        <v>13547</v>
      </c>
      <c r="E101" s="10">
        <f t="shared" si="105"/>
        <v>8316</v>
      </c>
      <c r="F101" s="10">
        <f t="shared" si="105"/>
        <v>13363</v>
      </c>
      <c r="G101" s="10">
        <f t="shared" si="105"/>
        <v>10005</v>
      </c>
      <c r="H101" s="10">
        <f t="shared" si="105"/>
        <v>18913</v>
      </c>
      <c r="I101" s="10">
        <f t="shared" si="105"/>
        <v>11660</v>
      </c>
      <c r="J101" s="10">
        <f t="shared" si="105"/>
        <v>16313</v>
      </c>
      <c r="K101" s="10">
        <f t="shared" si="105"/>
        <v>12239</v>
      </c>
      <c r="L101" s="10">
        <f t="shared" si="105"/>
        <v>23244</v>
      </c>
      <c r="M101" s="10">
        <f t="shared" si="105"/>
        <v>11109</v>
      </c>
      <c r="N101" s="10">
        <f t="shared" si="105"/>
        <v>13472</v>
      </c>
      <c r="O101" s="10">
        <f t="shared" si="105"/>
        <v>9324</v>
      </c>
      <c r="P101" s="10">
        <f t="shared" si="105"/>
        <v>16734</v>
      </c>
      <c r="Q101" s="10">
        <f t="shared" si="105"/>
        <v>19461</v>
      </c>
      <c r="R101" s="10">
        <f t="shared" si="105"/>
        <v>27450</v>
      </c>
      <c r="S101" s="10">
        <f t="shared" si="105"/>
        <v>27464</v>
      </c>
      <c r="T101" s="10">
        <f t="shared" si="105"/>
        <v>20748</v>
      </c>
      <c r="U101" s="10">
        <f t="shared" si="105"/>
        <v>17304</v>
      </c>
      <c r="V101" s="10">
        <f t="shared" si="105"/>
        <v>15171</v>
      </c>
      <c r="W101" s="10">
        <f t="shared" si="105"/>
        <v>20854</v>
      </c>
      <c r="X101" s="10">
        <f t="shared" si="105"/>
        <v>27705</v>
      </c>
      <c r="Y101" s="10">
        <f t="shared" si="105"/>
        <v>12185</v>
      </c>
      <c r="Z101" s="10">
        <f t="shared" si="105"/>
        <v>7777</v>
      </c>
      <c r="AA101" s="10">
        <f t="shared" ref="AA101:AG101" si="106">+SUM(AA99:AA100)</f>
        <v>80856</v>
      </c>
      <c r="AB101" s="10">
        <f t="shared" si="106"/>
        <v>92516</v>
      </c>
      <c r="AC101" s="10">
        <f t="shared" si="106"/>
        <v>-3457</v>
      </c>
      <c r="AD101" s="10">
        <f t="shared" si="106"/>
        <v>-16144</v>
      </c>
      <c r="AE101" s="10">
        <f t="shared" si="106"/>
        <v>8945</v>
      </c>
      <c r="AF101" s="10">
        <f t="shared" si="106"/>
        <v>10703</v>
      </c>
      <c r="AG101" s="10">
        <f t="shared" si="106"/>
        <v>4840</v>
      </c>
      <c r="AH101" s="10">
        <f t="shared" ref="AH101:AQ101" si="107">+SUM(AH99:AH100)</f>
        <v>8506</v>
      </c>
      <c r="AI101" s="10">
        <f t="shared" si="107"/>
        <v>46716</v>
      </c>
      <c r="AJ101" s="10">
        <f t="shared" si="107"/>
        <v>64318</v>
      </c>
      <c r="AK101" s="10">
        <f t="shared" si="107"/>
        <v>26757</v>
      </c>
      <c r="AL101" s="10">
        <f t="shared" si="107"/>
        <v>21961</v>
      </c>
      <c r="AM101" s="10">
        <f t="shared" si="107"/>
        <v>46295</v>
      </c>
      <c r="AN101" s="10">
        <f t="shared" si="107"/>
        <v>76425</v>
      </c>
      <c r="AO101" s="10">
        <f t="shared" si="107"/>
        <v>24979</v>
      </c>
      <c r="AP101" s="10">
        <f t="shared" si="107"/>
        <v>26617</v>
      </c>
      <c r="AQ101" s="10">
        <f t="shared" si="107"/>
        <v>35937</v>
      </c>
      <c r="AR101" s="10">
        <f t="shared" ref="AR101:AS101" si="108">+SUM(AR99:AR100)</f>
        <v>24317</v>
      </c>
      <c r="AS101" s="10">
        <f t="shared" si="108"/>
        <v>31861</v>
      </c>
      <c r="AT101" s="10">
        <v>24587</v>
      </c>
      <c r="AU101" s="10">
        <v>11862</v>
      </c>
      <c r="AV101" s="10">
        <v>12999</v>
      </c>
      <c r="AW101" s="10">
        <f t="shared" ref="AW101:AX101" si="109">+SUM(AW99:AW100)</f>
        <v>25765</v>
      </c>
      <c r="AX101" s="10">
        <f t="shared" si="109"/>
        <v>20222</v>
      </c>
      <c r="AY101" s="10">
        <v>12640</v>
      </c>
    </row>
    <row r="102" spans="1:51">
      <c r="A102" s="25" t="s">
        <v>95</v>
      </c>
      <c r="B102" s="8">
        <v>0</v>
      </c>
      <c r="C102" s="8">
        <v>0</v>
      </c>
      <c r="D102" s="8">
        <v>0</v>
      </c>
      <c r="E102" s="8">
        <v>0</v>
      </c>
      <c r="F102" s="8">
        <v>0</v>
      </c>
      <c r="G102" s="8">
        <v>0</v>
      </c>
      <c r="H102" s="8">
        <v>0</v>
      </c>
      <c r="I102" s="8">
        <v>0</v>
      </c>
      <c r="J102" s="8">
        <v>0</v>
      </c>
      <c r="K102" s="8">
        <v>0</v>
      </c>
      <c r="L102" s="8">
        <v>0</v>
      </c>
      <c r="M102" s="8">
        <v>0</v>
      </c>
      <c r="N102" s="8">
        <v>0</v>
      </c>
      <c r="O102" s="8">
        <v>0</v>
      </c>
      <c r="P102" s="8">
        <v>0</v>
      </c>
      <c r="Q102" s="8">
        <v>0</v>
      </c>
      <c r="R102" s="8">
        <v>0</v>
      </c>
      <c r="S102" s="8">
        <v>0</v>
      </c>
      <c r="T102" s="8">
        <v>0</v>
      </c>
      <c r="U102" s="8">
        <v>0</v>
      </c>
      <c r="V102" s="8">
        <v>0</v>
      </c>
      <c r="W102" s="8">
        <v>0</v>
      </c>
      <c r="X102" s="8">
        <v>0</v>
      </c>
      <c r="Y102" s="8">
        <v>0</v>
      </c>
      <c r="Z102" s="8">
        <v>0</v>
      </c>
      <c r="AA102" s="8">
        <v>0</v>
      </c>
      <c r="AB102" s="8">
        <v>0</v>
      </c>
      <c r="AC102" s="8">
        <v>0</v>
      </c>
      <c r="AD102" s="8">
        <v>0</v>
      </c>
      <c r="AE102" s="8">
        <v>0</v>
      </c>
      <c r="AF102" s="8">
        <v>0</v>
      </c>
      <c r="AG102" s="8">
        <v>0</v>
      </c>
      <c r="AH102" s="8">
        <v>0</v>
      </c>
      <c r="AI102" s="8">
        <v>0</v>
      </c>
      <c r="AJ102" s="8">
        <v>0</v>
      </c>
      <c r="AK102" s="8">
        <v>0</v>
      </c>
      <c r="AL102" s="8">
        <v>0</v>
      </c>
      <c r="AM102" s="8">
        <v>0</v>
      </c>
      <c r="AN102" s="8">
        <v>0</v>
      </c>
      <c r="AO102" s="8">
        <v>0</v>
      </c>
      <c r="AP102" s="8">
        <v>0</v>
      </c>
      <c r="AQ102" s="8">
        <v>0</v>
      </c>
      <c r="AR102" s="8">
        <v>0</v>
      </c>
      <c r="AS102" s="8">
        <v>0</v>
      </c>
      <c r="AT102" s="8">
        <v>0</v>
      </c>
      <c r="AU102" s="8">
        <v>0</v>
      </c>
      <c r="AV102" s="8">
        <v>0</v>
      </c>
      <c r="AW102" s="8">
        <v>0</v>
      </c>
      <c r="AX102" s="8">
        <v>0</v>
      </c>
      <c r="AY102" s="8">
        <v>0</v>
      </c>
    </row>
    <row r="103" spans="1:51">
      <c r="A103" s="6" t="s">
        <v>73</v>
      </c>
      <c r="B103" s="10">
        <f>+SUM(B101:B102)</f>
        <v>10216</v>
      </c>
      <c r="C103" s="10">
        <f t="shared" ref="C103:Y103" si="110">+SUM(C101:C102)</f>
        <v>5927</v>
      </c>
      <c r="D103" s="10">
        <f t="shared" si="110"/>
        <v>13547</v>
      </c>
      <c r="E103" s="10">
        <f t="shared" si="110"/>
        <v>8316</v>
      </c>
      <c r="F103" s="10">
        <f t="shared" si="110"/>
        <v>13363</v>
      </c>
      <c r="G103" s="10">
        <f t="shared" si="110"/>
        <v>10005</v>
      </c>
      <c r="H103" s="10">
        <f t="shared" si="110"/>
        <v>18913</v>
      </c>
      <c r="I103" s="10">
        <f t="shared" si="110"/>
        <v>11660</v>
      </c>
      <c r="J103" s="10">
        <f t="shared" si="110"/>
        <v>16313</v>
      </c>
      <c r="K103" s="10">
        <f t="shared" si="110"/>
        <v>12239</v>
      </c>
      <c r="L103" s="10">
        <f t="shared" si="110"/>
        <v>23244</v>
      </c>
      <c r="M103" s="10">
        <f t="shared" si="110"/>
        <v>11109</v>
      </c>
      <c r="N103" s="10">
        <f t="shared" si="110"/>
        <v>13472</v>
      </c>
      <c r="O103" s="10">
        <f t="shared" si="110"/>
        <v>9324</v>
      </c>
      <c r="P103" s="10">
        <f t="shared" si="110"/>
        <v>16734</v>
      </c>
      <c r="Q103" s="10">
        <f t="shared" si="110"/>
        <v>19461</v>
      </c>
      <c r="R103" s="10">
        <f t="shared" si="110"/>
        <v>27450</v>
      </c>
      <c r="S103" s="10">
        <f t="shared" si="110"/>
        <v>27464</v>
      </c>
      <c r="T103" s="10">
        <f t="shared" si="110"/>
        <v>20748</v>
      </c>
      <c r="U103" s="10">
        <f t="shared" si="110"/>
        <v>17304</v>
      </c>
      <c r="V103" s="10">
        <f t="shared" si="110"/>
        <v>15171</v>
      </c>
      <c r="W103" s="10">
        <f t="shared" si="110"/>
        <v>20854</v>
      </c>
      <c r="X103" s="10">
        <f t="shared" si="110"/>
        <v>27705</v>
      </c>
      <c r="Y103" s="10">
        <f t="shared" si="110"/>
        <v>12185</v>
      </c>
      <c r="Z103" s="10">
        <f t="shared" ref="Z103:AE103" si="111">+SUM(Z101:Z102)</f>
        <v>7777</v>
      </c>
      <c r="AA103" s="10">
        <f t="shared" si="111"/>
        <v>80856</v>
      </c>
      <c r="AB103" s="10">
        <f t="shared" si="111"/>
        <v>92516</v>
      </c>
      <c r="AC103" s="10">
        <f t="shared" si="111"/>
        <v>-3457</v>
      </c>
      <c r="AD103" s="10">
        <f t="shared" si="111"/>
        <v>-16144</v>
      </c>
      <c r="AE103" s="10">
        <f t="shared" si="111"/>
        <v>8945</v>
      </c>
      <c r="AF103" s="10">
        <f t="shared" ref="AF103:AG103" si="112">+SUM(AF101:AF102)</f>
        <v>10703</v>
      </c>
      <c r="AG103" s="10">
        <f t="shared" si="112"/>
        <v>4840</v>
      </c>
      <c r="AH103" s="10">
        <f t="shared" ref="AH103:AQ103" si="113">+SUM(AH101:AH102)</f>
        <v>8506</v>
      </c>
      <c r="AI103" s="10">
        <f t="shared" si="113"/>
        <v>46716</v>
      </c>
      <c r="AJ103" s="10">
        <f t="shared" si="113"/>
        <v>64318</v>
      </c>
      <c r="AK103" s="10">
        <f t="shared" si="113"/>
        <v>26757</v>
      </c>
      <c r="AL103" s="10">
        <f t="shared" si="113"/>
        <v>21961</v>
      </c>
      <c r="AM103" s="10">
        <f t="shared" si="113"/>
        <v>46295</v>
      </c>
      <c r="AN103" s="10">
        <f t="shared" si="113"/>
        <v>76425</v>
      </c>
      <c r="AO103" s="10">
        <f t="shared" si="113"/>
        <v>24979</v>
      </c>
      <c r="AP103" s="10">
        <f t="shared" si="113"/>
        <v>26617</v>
      </c>
      <c r="AQ103" s="10">
        <f t="shared" si="113"/>
        <v>35937</v>
      </c>
      <c r="AR103" s="10">
        <f t="shared" ref="AR103:AS103" si="114">+SUM(AR101:AR102)</f>
        <v>24317</v>
      </c>
      <c r="AS103" s="10">
        <f t="shared" si="114"/>
        <v>31861</v>
      </c>
      <c r="AT103" s="10">
        <v>24587</v>
      </c>
      <c r="AU103" s="10">
        <v>11862</v>
      </c>
      <c r="AV103" s="10">
        <v>12999</v>
      </c>
      <c r="AW103" s="10">
        <f t="shared" ref="AW103:AX103" si="115">+SUM(AW101:AW102)</f>
        <v>25765</v>
      </c>
      <c r="AX103" s="10">
        <f t="shared" si="115"/>
        <v>20222</v>
      </c>
      <c r="AY103" s="10">
        <v>12640</v>
      </c>
    </row>
    <row r="104" spans="1:51">
      <c r="A104" s="13" t="s">
        <v>96</v>
      </c>
      <c r="B104" s="26"/>
      <c r="C104" s="26"/>
      <c r="D104" s="26"/>
      <c r="E104" s="26"/>
      <c r="F104" s="26"/>
      <c r="G104" s="26"/>
      <c r="H104" s="26"/>
      <c r="I104" s="26"/>
      <c r="J104" s="26"/>
      <c r="K104" s="26"/>
      <c r="L104" s="26"/>
      <c r="M104" s="26"/>
      <c r="N104" s="26"/>
      <c r="O104" s="26"/>
      <c r="P104" s="26"/>
      <c r="Q104" s="26"/>
      <c r="R104" s="26"/>
      <c r="S104" s="26"/>
      <c r="T104" s="26"/>
      <c r="U104" s="26"/>
      <c r="V104" s="26"/>
      <c r="W104" s="26"/>
      <c r="X104" s="26"/>
      <c r="Y104" s="26"/>
      <c r="Z104" s="26"/>
      <c r="AA104" s="26"/>
      <c r="AB104" s="26"/>
      <c r="AC104" s="26"/>
      <c r="AD104" s="26"/>
      <c r="AE104" s="26"/>
      <c r="AF104" s="26"/>
      <c r="AG104" s="26"/>
      <c r="AH104" s="26"/>
      <c r="AI104" s="26"/>
      <c r="AJ104" s="26"/>
      <c r="AK104" s="26"/>
      <c r="AL104" s="26"/>
      <c r="AM104" s="26"/>
      <c r="AN104" s="26"/>
      <c r="AO104" s="26"/>
      <c r="AP104" s="26"/>
      <c r="AQ104" s="26"/>
      <c r="AR104" s="26"/>
      <c r="AS104" s="26"/>
      <c r="AT104" s="26"/>
      <c r="AU104" s="26"/>
      <c r="AV104" s="26"/>
      <c r="AW104" s="26"/>
      <c r="AX104" s="26"/>
      <c r="AY104" s="26" t="s">
        <v>172</v>
      </c>
    </row>
    <row r="105" spans="1:51" ht="24">
      <c r="A105" s="25" t="s">
        <v>97</v>
      </c>
      <c r="B105" s="8">
        <v>9070</v>
      </c>
      <c r="C105" s="8">
        <v>5212</v>
      </c>
      <c r="D105" s="8">
        <v>12162</v>
      </c>
      <c r="E105" s="8">
        <v>8654</v>
      </c>
      <c r="F105" s="8">
        <v>10009</v>
      </c>
      <c r="G105" s="8">
        <v>7079</v>
      </c>
      <c r="H105" s="8">
        <v>14832</v>
      </c>
      <c r="I105" s="8">
        <v>10646</v>
      </c>
      <c r="J105" s="8">
        <v>12345</v>
      </c>
      <c r="K105" s="8">
        <v>8359</v>
      </c>
      <c r="L105" s="8">
        <v>17655</v>
      </c>
      <c r="M105" s="8">
        <v>10179</v>
      </c>
      <c r="N105" s="8">
        <v>10650</v>
      </c>
      <c r="O105" s="8">
        <v>7065</v>
      </c>
      <c r="P105" s="8">
        <v>13498</v>
      </c>
      <c r="Q105" s="8">
        <v>17771</v>
      </c>
      <c r="R105" s="8">
        <v>23039</v>
      </c>
      <c r="S105" s="8">
        <v>23331</v>
      </c>
      <c r="T105" s="8">
        <v>18925</v>
      </c>
      <c r="U105" s="8">
        <v>16437</v>
      </c>
      <c r="V105" s="8">
        <v>14699</v>
      </c>
      <c r="W105" s="8">
        <v>20544</v>
      </c>
      <c r="X105" s="8">
        <v>26563</v>
      </c>
      <c r="Y105" s="8">
        <v>12734</v>
      </c>
      <c r="Z105" s="8">
        <v>5498</v>
      </c>
      <c r="AA105" s="8">
        <v>76642</v>
      </c>
      <c r="AB105" s="8">
        <v>83883</v>
      </c>
      <c r="AC105" s="8">
        <v>-5162</v>
      </c>
      <c r="AD105" s="8">
        <v>-16201</v>
      </c>
      <c r="AE105" s="8">
        <v>5922</v>
      </c>
      <c r="AF105" s="8">
        <v>3556</v>
      </c>
      <c r="AG105" s="8">
        <v>1382</v>
      </c>
      <c r="AH105" s="8">
        <v>2502</v>
      </c>
      <c r="AI105" s="8">
        <v>38303</v>
      </c>
      <c r="AJ105" s="8">
        <v>54024</v>
      </c>
      <c r="AK105" s="8">
        <v>17750</v>
      </c>
      <c r="AL105" s="8">
        <v>11273</v>
      </c>
      <c r="AM105" s="8">
        <v>28666</v>
      </c>
      <c r="AN105" s="8">
        <v>61676</v>
      </c>
      <c r="AO105" s="8">
        <v>17591</v>
      </c>
      <c r="AP105" s="8">
        <v>20679</v>
      </c>
      <c r="AQ105" s="8">
        <v>28809</v>
      </c>
      <c r="AR105" s="8">
        <v>17692</v>
      </c>
      <c r="AS105" s="8">
        <v>22228</v>
      </c>
      <c r="AT105" s="8">
        <v>17503</v>
      </c>
      <c r="AU105" s="8">
        <v>4782</v>
      </c>
      <c r="AV105" s="8">
        <v>10926</v>
      </c>
      <c r="AW105" s="8">
        <v>17261</v>
      </c>
      <c r="AX105" s="8">
        <v>12058</v>
      </c>
      <c r="AY105" s="8">
        <v>8765</v>
      </c>
    </row>
    <row r="106" spans="1:51">
      <c r="A106" s="25" t="s">
        <v>98</v>
      </c>
      <c r="B106" s="8">
        <v>1146</v>
      </c>
      <c r="C106" s="8">
        <v>715</v>
      </c>
      <c r="D106" s="8">
        <v>1385</v>
      </c>
      <c r="E106" s="8">
        <v>-338</v>
      </c>
      <c r="F106" s="8">
        <v>3354</v>
      </c>
      <c r="G106" s="8">
        <v>2926</v>
      </c>
      <c r="H106" s="8">
        <v>4081</v>
      </c>
      <c r="I106" s="8">
        <v>1014</v>
      </c>
      <c r="J106" s="8">
        <v>3968</v>
      </c>
      <c r="K106" s="8">
        <v>3879</v>
      </c>
      <c r="L106" s="8">
        <v>5589</v>
      </c>
      <c r="M106" s="8">
        <v>930</v>
      </c>
      <c r="N106" s="8">
        <v>2821</v>
      </c>
      <c r="O106" s="8">
        <v>2259</v>
      </c>
      <c r="P106" s="8">
        <v>3236</v>
      </c>
      <c r="Q106" s="8">
        <v>1690</v>
      </c>
      <c r="R106" s="8">
        <v>4411</v>
      </c>
      <c r="S106" s="8">
        <v>4133</v>
      </c>
      <c r="T106" s="8">
        <v>1823</v>
      </c>
      <c r="U106" s="8">
        <v>867</v>
      </c>
      <c r="V106" s="8">
        <v>472</v>
      </c>
      <c r="W106" s="8">
        <v>310</v>
      </c>
      <c r="X106" s="8">
        <v>1142</v>
      </c>
      <c r="Y106" s="8">
        <v>-549</v>
      </c>
      <c r="Z106" s="8">
        <v>2279</v>
      </c>
      <c r="AA106" s="8">
        <v>4214</v>
      </c>
      <c r="AB106" s="8">
        <v>8633</v>
      </c>
      <c r="AC106" s="8">
        <v>1705</v>
      </c>
      <c r="AD106" s="8">
        <v>57</v>
      </c>
      <c r="AE106" s="8">
        <v>3023</v>
      </c>
      <c r="AF106" s="8">
        <v>7147</v>
      </c>
      <c r="AG106" s="8">
        <v>3458</v>
      </c>
      <c r="AH106" s="8">
        <v>6004</v>
      </c>
      <c r="AI106" s="8">
        <v>8413</v>
      </c>
      <c r="AJ106" s="8">
        <v>10294</v>
      </c>
      <c r="AK106" s="8">
        <v>9007</v>
      </c>
      <c r="AL106" s="8">
        <v>10688</v>
      </c>
      <c r="AM106" s="8">
        <v>17629</v>
      </c>
      <c r="AN106" s="8">
        <v>14749</v>
      </c>
      <c r="AO106" s="8">
        <v>7388</v>
      </c>
      <c r="AP106" s="8">
        <v>5938</v>
      </c>
      <c r="AQ106" s="8">
        <v>7128</v>
      </c>
      <c r="AR106" s="8">
        <v>6625</v>
      </c>
      <c r="AS106" s="8">
        <v>9633</v>
      </c>
      <c r="AT106" s="8">
        <v>7084</v>
      </c>
      <c r="AU106" s="8">
        <v>7080</v>
      </c>
      <c r="AV106" s="8">
        <v>2073</v>
      </c>
      <c r="AW106" s="8">
        <v>8504</v>
      </c>
      <c r="AX106" s="8">
        <v>8164</v>
      </c>
      <c r="AY106" s="8">
        <v>3875</v>
      </c>
    </row>
    <row r="107" spans="1:51">
      <c r="A107" s="6" t="s">
        <v>73</v>
      </c>
      <c r="B107" s="10">
        <f>+SUM(B105:B106)</f>
        <v>10216</v>
      </c>
      <c r="C107" s="10">
        <f t="shared" ref="C107:Z107" si="116">+SUM(C105:C106)</f>
        <v>5927</v>
      </c>
      <c r="D107" s="10">
        <f t="shared" si="116"/>
        <v>13547</v>
      </c>
      <c r="E107" s="10">
        <f t="shared" si="116"/>
        <v>8316</v>
      </c>
      <c r="F107" s="10">
        <f t="shared" si="116"/>
        <v>13363</v>
      </c>
      <c r="G107" s="10">
        <f t="shared" si="116"/>
        <v>10005</v>
      </c>
      <c r="H107" s="10">
        <f t="shared" si="116"/>
        <v>18913</v>
      </c>
      <c r="I107" s="10">
        <f t="shared" si="116"/>
        <v>11660</v>
      </c>
      <c r="J107" s="10">
        <f t="shared" si="116"/>
        <v>16313</v>
      </c>
      <c r="K107" s="10">
        <f t="shared" si="116"/>
        <v>12238</v>
      </c>
      <c r="L107" s="10">
        <f t="shared" si="116"/>
        <v>23244</v>
      </c>
      <c r="M107" s="10">
        <f t="shared" si="116"/>
        <v>11109</v>
      </c>
      <c r="N107" s="10">
        <f t="shared" si="116"/>
        <v>13471</v>
      </c>
      <c r="O107" s="10">
        <f t="shared" si="116"/>
        <v>9324</v>
      </c>
      <c r="P107" s="10">
        <f t="shared" si="116"/>
        <v>16734</v>
      </c>
      <c r="Q107" s="10">
        <f t="shared" si="116"/>
        <v>19461</v>
      </c>
      <c r="R107" s="10">
        <f t="shared" si="116"/>
        <v>27450</v>
      </c>
      <c r="S107" s="10">
        <f t="shared" si="116"/>
        <v>27464</v>
      </c>
      <c r="T107" s="10">
        <f t="shared" si="116"/>
        <v>20748</v>
      </c>
      <c r="U107" s="10">
        <f t="shared" si="116"/>
        <v>17304</v>
      </c>
      <c r="V107" s="10">
        <f t="shared" si="116"/>
        <v>15171</v>
      </c>
      <c r="W107" s="10">
        <f t="shared" si="116"/>
        <v>20854</v>
      </c>
      <c r="X107" s="10">
        <f t="shared" si="116"/>
        <v>27705</v>
      </c>
      <c r="Y107" s="10">
        <f t="shared" si="116"/>
        <v>12185</v>
      </c>
      <c r="Z107" s="10">
        <f t="shared" si="116"/>
        <v>7777</v>
      </c>
      <c r="AA107" s="10">
        <f t="shared" ref="AA107:AG107" si="117">+SUM(AA105:AA106)</f>
        <v>80856</v>
      </c>
      <c r="AB107" s="10">
        <f>+SUM(AB105:AB106)</f>
        <v>92516</v>
      </c>
      <c r="AC107" s="10">
        <f t="shared" si="117"/>
        <v>-3457</v>
      </c>
      <c r="AD107" s="10">
        <f t="shared" si="117"/>
        <v>-16144</v>
      </c>
      <c r="AE107" s="10">
        <f t="shared" si="117"/>
        <v>8945</v>
      </c>
      <c r="AF107" s="10">
        <f t="shared" si="117"/>
        <v>10703</v>
      </c>
      <c r="AG107" s="10">
        <f t="shared" si="117"/>
        <v>4840</v>
      </c>
      <c r="AH107" s="10">
        <f t="shared" ref="AH107:AQ107" si="118">+SUM(AH105:AH106)</f>
        <v>8506</v>
      </c>
      <c r="AI107" s="10">
        <f t="shared" si="118"/>
        <v>46716</v>
      </c>
      <c r="AJ107" s="10">
        <f t="shared" si="118"/>
        <v>64318</v>
      </c>
      <c r="AK107" s="10">
        <f t="shared" si="118"/>
        <v>26757</v>
      </c>
      <c r="AL107" s="10">
        <f t="shared" si="118"/>
        <v>21961</v>
      </c>
      <c r="AM107" s="10">
        <f t="shared" si="118"/>
        <v>46295</v>
      </c>
      <c r="AN107" s="10">
        <f t="shared" si="118"/>
        <v>76425</v>
      </c>
      <c r="AO107" s="10">
        <f t="shared" si="118"/>
        <v>24979</v>
      </c>
      <c r="AP107" s="10">
        <f t="shared" si="118"/>
        <v>26617</v>
      </c>
      <c r="AQ107" s="10">
        <f t="shared" si="118"/>
        <v>35937</v>
      </c>
      <c r="AR107" s="10">
        <f t="shared" ref="AR107:AS107" si="119">+SUM(AR105:AR106)</f>
        <v>24317</v>
      </c>
      <c r="AS107" s="10">
        <f t="shared" si="119"/>
        <v>31861</v>
      </c>
      <c r="AT107" s="10">
        <v>24587</v>
      </c>
      <c r="AU107" s="10">
        <v>11862</v>
      </c>
      <c r="AV107" s="10">
        <v>12999</v>
      </c>
      <c r="AW107" s="10">
        <f t="shared" ref="AW107:AX107" si="120">+SUM(AW105:AW106)</f>
        <v>25765</v>
      </c>
      <c r="AX107" s="10">
        <f t="shared" si="120"/>
        <v>20222</v>
      </c>
      <c r="AY107" s="10">
        <v>12640</v>
      </c>
    </row>
    <row r="109" spans="1:51">
      <c r="A109" s="6" t="s">
        <v>99</v>
      </c>
      <c r="B109" s="10">
        <v>2400</v>
      </c>
      <c r="C109" s="10">
        <v>3766</v>
      </c>
      <c r="D109" s="10">
        <v>4779</v>
      </c>
      <c r="E109" s="10">
        <v>1243</v>
      </c>
      <c r="F109" s="10">
        <v>2851</v>
      </c>
      <c r="G109" s="10">
        <v>4435</v>
      </c>
      <c r="H109" s="10">
        <v>6418</v>
      </c>
      <c r="I109" s="10">
        <v>2058</v>
      </c>
      <c r="J109" s="10">
        <v>4198</v>
      </c>
      <c r="K109" s="10">
        <v>7730</v>
      </c>
      <c r="L109" s="10">
        <v>10665</v>
      </c>
      <c r="M109" s="10">
        <v>5777</v>
      </c>
      <c r="N109" s="10">
        <v>9788</v>
      </c>
      <c r="O109" s="10">
        <v>13258</v>
      </c>
      <c r="P109" s="10">
        <v>16953</v>
      </c>
      <c r="Q109" s="10">
        <v>6279</v>
      </c>
      <c r="R109" s="10">
        <v>10949</v>
      </c>
      <c r="S109" s="10">
        <v>14909</v>
      </c>
      <c r="T109" s="10">
        <v>22408</v>
      </c>
      <c r="U109" s="10">
        <v>10042</v>
      </c>
      <c r="V109" s="10">
        <v>15481</v>
      </c>
      <c r="W109" s="10">
        <v>18942</v>
      </c>
      <c r="X109" s="10">
        <v>23795</v>
      </c>
      <c r="Y109" s="10">
        <v>6289</v>
      </c>
      <c r="Z109" s="10">
        <v>11433</v>
      </c>
      <c r="AA109" s="10">
        <v>21487</v>
      </c>
      <c r="AB109" s="10">
        <v>30234</v>
      </c>
      <c r="AC109" s="10">
        <v>13888</v>
      </c>
      <c r="AD109" s="10">
        <v>25250</v>
      </c>
      <c r="AE109" s="10">
        <v>29995</v>
      </c>
      <c r="AF109" s="10">
        <v>54761</v>
      </c>
      <c r="AG109" s="10">
        <v>12868</v>
      </c>
      <c r="AH109" s="10">
        <v>20823</v>
      </c>
      <c r="AI109" s="10">
        <v>41175</v>
      </c>
      <c r="AJ109" s="10">
        <v>61968</v>
      </c>
      <c r="AK109" s="10">
        <v>12609</v>
      </c>
      <c r="AL109" s="10">
        <v>22150</v>
      </c>
      <c r="AM109" s="10">
        <v>43996</v>
      </c>
      <c r="AN109" s="10">
        <v>71954</v>
      </c>
      <c r="AO109" s="10">
        <v>17001</v>
      </c>
      <c r="AP109" s="10">
        <v>28785</v>
      </c>
      <c r="AQ109" s="10">
        <v>50971</v>
      </c>
      <c r="AR109" s="10">
        <v>81876</v>
      </c>
      <c r="AS109" s="10">
        <v>17458</v>
      </c>
      <c r="AT109" s="10">
        <v>32272</v>
      </c>
      <c r="AU109" s="10">
        <v>48719</v>
      </c>
      <c r="AV109" s="10">
        <v>79230</v>
      </c>
      <c r="AW109" s="10">
        <v>21706</v>
      </c>
      <c r="AX109" s="10">
        <v>44302</v>
      </c>
      <c r="AY109" s="10">
        <v>60468</v>
      </c>
    </row>
    <row r="110" spans="1:51">
      <c r="AV110" s="30"/>
      <c r="AW110" s="30"/>
      <c r="AX110" s="30"/>
      <c r="AY110" s="30"/>
    </row>
    <row r="111" spans="1:51">
      <c r="AX111" s="30"/>
      <c r="AY111" s="30"/>
    </row>
    <row r="112" spans="1:51">
      <c r="A112" s="31" t="s">
        <v>100</v>
      </c>
      <c r="B112" s="32">
        <v>40909</v>
      </c>
      <c r="C112" s="32">
        <v>40909</v>
      </c>
      <c r="D112" s="32">
        <v>40909</v>
      </c>
      <c r="E112" s="32">
        <v>41275</v>
      </c>
      <c r="F112" s="32">
        <v>41275</v>
      </c>
      <c r="G112" s="32">
        <v>41275</v>
      </c>
      <c r="H112" s="32">
        <v>41275</v>
      </c>
      <c r="I112" s="32">
        <v>41640</v>
      </c>
      <c r="J112" s="32">
        <v>41640</v>
      </c>
      <c r="K112" s="32">
        <v>41640</v>
      </c>
      <c r="L112" s="32">
        <v>41640</v>
      </c>
      <c r="M112" s="32">
        <v>42005</v>
      </c>
      <c r="N112" s="32">
        <v>42005</v>
      </c>
      <c r="O112" s="32">
        <v>42005</v>
      </c>
      <c r="P112" s="32">
        <v>42005</v>
      </c>
      <c r="Q112" s="32">
        <v>42370</v>
      </c>
      <c r="R112" s="32">
        <v>42370</v>
      </c>
      <c r="S112" s="32">
        <v>42370</v>
      </c>
      <c r="T112" s="32">
        <v>42370</v>
      </c>
      <c r="U112" s="32">
        <v>42736</v>
      </c>
      <c r="V112" s="32">
        <v>42736</v>
      </c>
      <c r="W112" s="32">
        <v>42736</v>
      </c>
      <c r="X112" s="32">
        <v>42736</v>
      </c>
      <c r="Y112" s="32">
        <v>43101</v>
      </c>
      <c r="Z112" s="32">
        <v>43101</v>
      </c>
      <c r="AA112" s="32">
        <v>43101</v>
      </c>
      <c r="AB112" s="32">
        <v>43101</v>
      </c>
      <c r="AC112" s="32">
        <v>43466</v>
      </c>
      <c r="AD112" s="32">
        <v>43466</v>
      </c>
      <c r="AE112" s="32">
        <v>43466</v>
      </c>
      <c r="AF112" s="32">
        <v>43466</v>
      </c>
      <c r="AG112" s="32">
        <v>43831</v>
      </c>
      <c r="AH112" s="32">
        <v>43831</v>
      </c>
      <c r="AI112" s="32">
        <v>43831</v>
      </c>
      <c r="AJ112" s="32">
        <v>43831</v>
      </c>
      <c r="AK112" s="32">
        <v>44197</v>
      </c>
      <c r="AL112" s="32">
        <v>44197</v>
      </c>
      <c r="AM112" s="32">
        <v>44197</v>
      </c>
      <c r="AN112" s="32">
        <v>44197</v>
      </c>
      <c r="AO112" s="32">
        <v>44562</v>
      </c>
      <c r="AP112" s="32">
        <v>44562</v>
      </c>
      <c r="AQ112" s="32">
        <v>44562</v>
      </c>
      <c r="AR112" s="32">
        <v>44562</v>
      </c>
      <c r="AS112" s="32">
        <v>44927</v>
      </c>
      <c r="AT112" s="32">
        <v>44927</v>
      </c>
      <c r="AU112" s="32">
        <v>44927</v>
      </c>
      <c r="AV112" s="32">
        <v>44927</v>
      </c>
      <c r="AW112" s="32">
        <v>45292</v>
      </c>
      <c r="AX112" s="32">
        <v>45292</v>
      </c>
      <c r="AY112" s="32">
        <v>45292</v>
      </c>
    </row>
    <row r="113" spans="1:51">
      <c r="A113" s="40"/>
      <c r="B113" s="35">
        <f>+B77</f>
        <v>41090</v>
      </c>
      <c r="C113" s="35">
        <f t="shared" ref="C113:Y113" si="121">+C77</f>
        <v>41182</v>
      </c>
      <c r="D113" s="35">
        <f t="shared" si="121"/>
        <v>41274</v>
      </c>
      <c r="E113" s="35">
        <f t="shared" si="121"/>
        <v>41364</v>
      </c>
      <c r="F113" s="35">
        <f t="shared" si="121"/>
        <v>41455</v>
      </c>
      <c r="G113" s="35">
        <f t="shared" si="121"/>
        <v>41547</v>
      </c>
      <c r="H113" s="35">
        <f t="shared" si="121"/>
        <v>41639</v>
      </c>
      <c r="I113" s="35">
        <f t="shared" si="121"/>
        <v>41729</v>
      </c>
      <c r="J113" s="35">
        <f t="shared" si="121"/>
        <v>41820</v>
      </c>
      <c r="K113" s="35">
        <f t="shared" si="121"/>
        <v>41912</v>
      </c>
      <c r="L113" s="35">
        <f t="shared" si="121"/>
        <v>42004</v>
      </c>
      <c r="M113" s="35">
        <f t="shared" si="121"/>
        <v>42094</v>
      </c>
      <c r="N113" s="35">
        <f t="shared" si="121"/>
        <v>42185</v>
      </c>
      <c r="O113" s="35">
        <f t="shared" si="121"/>
        <v>42277</v>
      </c>
      <c r="P113" s="35">
        <f t="shared" si="121"/>
        <v>42369</v>
      </c>
      <c r="Q113" s="35">
        <f t="shared" si="121"/>
        <v>42460</v>
      </c>
      <c r="R113" s="35">
        <f t="shared" si="121"/>
        <v>42551</v>
      </c>
      <c r="S113" s="35">
        <f t="shared" si="121"/>
        <v>42643</v>
      </c>
      <c r="T113" s="35">
        <f t="shared" si="121"/>
        <v>42735</v>
      </c>
      <c r="U113" s="35">
        <f t="shared" si="121"/>
        <v>42825</v>
      </c>
      <c r="V113" s="35">
        <f t="shared" si="121"/>
        <v>42916</v>
      </c>
      <c r="W113" s="35">
        <f t="shared" si="121"/>
        <v>43008</v>
      </c>
      <c r="X113" s="35">
        <f t="shared" si="121"/>
        <v>43100</v>
      </c>
      <c r="Y113" s="35">
        <f t="shared" si="121"/>
        <v>43190</v>
      </c>
      <c r="Z113" s="35">
        <f t="shared" ref="Z113:AE113" si="122">+Z77</f>
        <v>43281</v>
      </c>
      <c r="AA113" s="35">
        <f t="shared" si="122"/>
        <v>43373</v>
      </c>
      <c r="AB113" s="35">
        <f t="shared" si="122"/>
        <v>43465</v>
      </c>
      <c r="AC113" s="35">
        <f t="shared" si="122"/>
        <v>43555</v>
      </c>
      <c r="AD113" s="35">
        <f t="shared" si="122"/>
        <v>43646</v>
      </c>
      <c r="AE113" s="35">
        <f t="shared" si="122"/>
        <v>43738</v>
      </c>
      <c r="AF113" s="35">
        <f t="shared" ref="AF113:AG113" si="123">+AF77</f>
        <v>43830</v>
      </c>
      <c r="AG113" s="35">
        <f t="shared" si="123"/>
        <v>43921</v>
      </c>
      <c r="AH113" s="35">
        <f t="shared" ref="AH113:AI113" si="124">+AH77</f>
        <v>44012</v>
      </c>
      <c r="AI113" s="35">
        <f t="shared" si="124"/>
        <v>44104</v>
      </c>
      <c r="AJ113" s="35">
        <v>44196</v>
      </c>
      <c r="AK113" s="35">
        <v>44286</v>
      </c>
      <c r="AL113" s="35">
        <v>44377</v>
      </c>
      <c r="AM113" s="35">
        <v>44469</v>
      </c>
      <c r="AN113" s="35">
        <v>44561</v>
      </c>
      <c r="AO113" s="35">
        <v>44651</v>
      </c>
      <c r="AP113" s="35">
        <v>44742</v>
      </c>
      <c r="AQ113" s="35">
        <v>44834</v>
      </c>
      <c r="AR113" s="35">
        <v>44926</v>
      </c>
      <c r="AS113" s="35">
        <v>45016</v>
      </c>
      <c r="AT113" s="35">
        <v>45107</v>
      </c>
      <c r="AU113" s="35">
        <v>45199</v>
      </c>
      <c r="AV113" s="35">
        <v>45291</v>
      </c>
      <c r="AW113" s="35">
        <v>45382</v>
      </c>
      <c r="AX113" s="35">
        <f>AX6</f>
        <v>45473</v>
      </c>
      <c r="AY113" s="35">
        <v>45565</v>
      </c>
    </row>
    <row r="114" spans="1:51">
      <c r="A114" s="36"/>
      <c r="B114" s="34" t="s">
        <v>38</v>
      </c>
      <c r="C114" s="34" t="s">
        <v>38</v>
      </c>
      <c r="D114" s="34" t="s">
        <v>38</v>
      </c>
      <c r="E114" s="34" t="s">
        <v>38</v>
      </c>
      <c r="F114" s="34" t="s">
        <v>38</v>
      </c>
      <c r="G114" s="34" t="s">
        <v>38</v>
      </c>
      <c r="H114" s="34" t="s">
        <v>38</v>
      </c>
      <c r="I114" s="34" t="s">
        <v>38</v>
      </c>
      <c r="J114" s="34" t="s">
        <v>38</v>
      </c>
      <c r="K114" s="34" t="s">
        <v>38</v>
      </c>
      <c r="L114" s="34" t="s">
        <v>38</v>
      </c>
      <c r="M114" s="34" t="s">
        <v>38</v>
      </c>
      <c r="N114" s="34" t="s">
        <v>38</v>
      </c>
      <c r="O114" s="34" t="s">
        <v>38</v>
      </c>
      <c r="P114" s="34" t="s">
        <v>38</v>
      </c>
      <c r="Q114" s="34" t="s">
        <v>38</v>
      </c>
      <c r="R114" s="34" t="s">
        <v>38</v>
      </c>
      <c r="S114" s="34" t="s">
        <v>38</v>
      </c>
      <c r="T114" s="34" t="s">
        <v>38</v>
      </c>
      <c r="U114" s="34" t="s">
        <v>38</v>
      </c>
      <c r="V114" s="34" t="s">
        <v>38</v>
      </c>
      <c r="W114" s="34" t="s">
        <v>38</v>
      </c>
      <c r="X114" s="34" t="s">
        <v>38</v>
      </c>
      <c r="Y114" s="34" t="s">
        <v>38</v>
      </c>
      <c r="Z114" s="34" t="s">
        <v>38</v>
      </c>
      <c r="AA114" s="34" t="s">
        <v>38</v>
      </c>
      <c r="AB114" s="34" t="s">
        <v>38</v>
      </c>
      <c r="AC114" s="34" t="s">
        <v>38</v>
      </c>
      <c r="AD114" s="34" t="s">
        <v>38</v>
      </c>
      <c r="AE114" s="34" t="s">
        <v>38</v>
      </c>
      <c r="AF114" s="34" t="s">
        <v>38</v>
      </c>
      <c r="AG114" s="34" t="s">
        <v>38</v>
      </c>
      <c r="AH114" s="34" t="s">
        <v>38</v>
      </c>
      <c r="AI114" s="34" t="s">
        <v>38</v>
      </c>
      <c r="AJ114" s="34" t="s">
        <v>38</v>
      </c>
      <c r="AK114" s="34" t="s">
        <v>38</v>
      </c>
      <c r="AL114" s="34" t="s">
        <v>38</v>
      </c>
      <c r="AM114" s="34" t="s">
        <v>38</v>
      </c>
      <c r="AN114" s="34" t="s">
        <v>38</v>
      </c>
      <c r="AO114" s="34" t="s">
        <v>38</v>
      </c>
      <c r="AP114" s="34" t="s">
        <v>38</v>
      </c>
      <c r="AQ114" s="34" t="s">
        <v>38</v>
      </c>
      <c r="AR114" s="34" t="s">
        <v>38</v>
      </c>
      <c r="AS114" s="34" t="s">
        <v>38</v>
      </c>
      <c r="AT114" s="34" t="s">
        <v>38</v>
      </c>
      <c r="AU114" s="34" t="s">
        <v>38</v>
      </c>
      <c r="AV114" s="34" t="s">
        <v>38</v>
      </c>
      <c r="AW114" s="34" t="s">
        <v>38</v>
      </c>
      <c r="AX114" s="34" t="s">
        <v>38</v>
      </c>
      <c r="AY114" s="34" t="s">
        <v>38</v>
      </c>
    </row>
    <row r="115" spans="1:51">
      <c r="A115" s="27"/>
      <c r="B115" s="28"/>
      <c r="C115" s="28"/>
      <c r="D115" s="28"/>
      <c r="E115" s="28"/>
      <c r="F115" s="28"/>
      <c r="G115" s="28"/>
      <c r="H115" s="28"/>
      <c r="I115" s="28"/>
      <c r="J115" s="28"/>
      <c r="K115" s="28"/>
      <c r="L115" s="28"/>
      <c r="M115" s="28"/>
      <c r="N115" s="28"/>
      <c r="O115" s="28"/>
      <c r="P115" s="28"/>
      <c r="Q115" s="28"/>
      <c r="R115" s="28"/>
      <c r="S115" s="28"/>
      <c r="T115" s="28"/>
      <c r="U115" s="28"/>
      <c r="V115" s="28"/>
      <c r="W115" s="28"/>
      <c r="X115" s="28"/>
      <c r="Y115" s="28"/>
      <c r="Z115" s="28"/>
      <c r="AA115" s="28"/>
      <c r="AB115" s="28"/>
      <c r="AC115" s="28"/>
      <c r="AD115" s="28"/>
      <c r="AE115" s="28"/>
      <c r="AF115" s="28"/>
      <c r="AG115" s="28"/>
      <c r="AH115" s="28"/>
      <c r="AI115" s="28"/>
      <c r="AJ115" s="28"/>
      <c r="AK115" s="28"/>
      <c r="AL115" s="28"/>
      <c r="AM115" s="28"/>
      <c r="AN115" s="28"/>
      <c r="AO115" s="28"/>
      <c r="AP115" s="28"/>
      <c r="AQ115" s="28"/>
      <c r="AR115" s="28"/>
      <c r="AS115" s="28"/>
      <c r="AT115" s="28"/>
      <c r="AU115" s="28"/>
      <c r="AV115" s="28"/>
      <c r="AW115" s="28"/>
      <c r="AX115" s="28"/>
      <c r="AY115" s="28"/>
    </row>
    <row r="116" spans="1:51">
      <c r="A116" s="13" t="s">
        <v>101</v>
      </c>
      <c r="B116" s="23"/>
      <c r="C116" s="23"/>
      <c r="D116" s="23"/>
      <c r="E116" s="23"/>
      <c r="F116" s="23"/>
      <c r="G116" s="23"/>
      <c r="H116" s="23"/>
      <c r="I116" s="23"/>
      <c r="J116" s="23"/>
      <c r="K116" s="23"/>
      <c r="L116" s="23"/>
      <c r="M116" s="23"/>
      <c r="N116" s="23"/>
      <c r="O116" s="23"/>
      <c r="P116" s="23"/>
      <c r="Q116" s="23"/>
      <c r="R116" s="23"/>
      <c r="S116" s="23"/>
      <c r="T116" s="23"/>
      <c r="U116" s="23"/>
      <c r="V116" s="23"/>
      <c r="W116" s="23"/>
      <c r="X116" s="23"/>
      <c r="Y116" s="23"/>
      <c r="Z116" s="23"/>
      <c r="AA116" s="23"/>
      <c r="AB116" s="23"/>
      <c r="AC116" s="23"/>
      <c r="AD116" s="23"/>
      <c r="AE116" s="23"/>
      <c r="AF116" s="23"/>
      <c r="AG116" s="23"/>
      <c r="AH116" s="23"/>
      <c r="AI116" s="23"/>
      <c r="AJ116" s="23"/>
      <c r="AK116" s="23"/>
      <c r="AL116" s="23"/>
      <c r="AM116" s="23"/>
      <c r="AN116" s="23"/>
      <c r="AO116" s="23"/>
      <c r="AP116" s="23"/>
      <c r="AQ116" s="23"/>
      <c r="AR116" s="23"/>
      <c r="AS116" s="23"/>
      <c r="AT116" s="23"/>
      <c r="AU116" s="23"/>
      <c r="AV116" s="23"/>
      <c r="AW116" s="23"/>
      <c r="AX116" s="23"/>
      <c r="AY116" s="23"/>
    </row>
    <row r="117" spans="1:51">
      <c r="A117" s="25" t="s">
        <v>107</v>
      </c>
      <c r="B117" s="8">
        <v>11512.157346727274</v>
      </c>
      <c r="C117" s="8">
        <v>11931.64311652727</v>
      </c>
      <c r="D117" s="8">
        <v>15930.675479181818</v>
      </c>
      <c r="E117" s="8">
        <v>12840.064653636364</v>
      </c>
      <c r="F117" s="8">
        <v>15546.329608181819</v>
      </c>
      <c r="G117" s="8">
        <v>15825.265008181817</v>
      </c>
      <c r="H117" s="8">
        <v>20441.049171786181</v>
      </c>
      <c r="I117" s="8">
        <v>13622.927497303528</v>
      </c>
      <c r="J117" s="8">
        <v>16604.959406163664</v>
      </c>
      <c r="K117" s="8">
        <v>17214.703410127662</v>
      </c>
      <c r="L117" s="8">
        <v>23315.334903611678</v>
      </c>
      <c r="M117" s="8">
        <v>14350.421166536004</v>
      </c>
      <c r="N117" s="8">
        <v>17437.819220012021</v>
      </c>
      <c r="O117" s="8">
        <v>18365.63292001202</v>
      </c>
      <c r="P117" s="8">
        <v>24223.107101867994</v>
      </c>
      <c r="Q117" s="8">
        <v>15628.616326199994</v>
      </c>
      <c r="R117" s="8">
        <v>18433.226441199819</v>
      </c>
      <c r="S117" s="8">
        <v>20048.161374199819</v>
      </c>
      <c r="T117" s="8">
        <v>31705.826129099732</v>
      </c>
      <c r="U117" s="8">
        <v>15354.038276799694</v>
      </c>
      <c r="V117" s="8">
        <v>18121.593685301417</v>
      </c>
      <c r="W117" s="8">
        <v>20139.935629301413</v>
      </c>
      <c r="X117" s="8">
        <v>30996.214675301435</v>
      </c>
      <c r="Y117" s="8">
        <v>16993.642257100106</v>
      </c>
      <c r="Z117" s="8">
        <v>19917.020417100099</v>
      </c>
      <c r="AA117" s="8">
        <v>23008.627057100101</v>
      </c>
      <c r="AB117" s="8">
        <v>40901.578573453298</v>
      </c>
      <c r="AC117" s="8">
        <v>23159.615129646802</v>
      </c>
      <c r="AD117" s="8">
        <v>25698.089533646798</v>
      </c>
      <c r="AE117" s="8">
        <v>28667.796303646799</v>
      </c>
      <c r="AF117" s="8">
        <v>56427.397883646801</v>
      </c>
      <c r="AG117" s="8">
        <v>18082.06942</v>
      </c>
      <c r="AH117" s="8">
        <v>22472.371180515798</v>
      </c>
      <c r="AI117" s="8">
        <v>32496.750423470301</v>
      </c>
      <c r="AJ117" s="8">
        <v>61232</v>
      </c>
      <c r="AK117" s="8">
        <v>19375</v>
      </c>
      <c r="AL117" s="8">
        <v>27291</v>
      </c>
      <c r="AM117" s="8">
        <v>35988</v>
      </c>
      <c r="AN117" s="8">
        <v>70269.148716154567</v>
      </c>
      <c r="AO117" s="8">
        <v>23516.477343818184</v>
      </c>
      <c r="AP117" s="8">
        <v>36567.530750181839</v>
      </c>
      <c r="AQ117" s="8">
        <v>50017.344192090917</v>
      </c>
      <c r="AR117" s="8">
        <v>83951.55598140588</v>
      </c>
      <c r="AS117" s="8">
        <v>25027.144987187552</v>
      </c>
      <c r="AT117" s="8">
        <v>40296.653368354739</v>
      </c>
      <c r="AU117" s="8">
        <v>46409.576861156987</v>
      </c>
      <c r="AV117" s="8">
        <v>70979.558815928307</v>
      </c>
      <c r="AW117" s="8">
        <v>31219.405381317658</v>
      </c>
      <c r="AX117" s="8">
        <v>47438.169415892735</v>
      </c>
      <c r="AY117" s="8">
        <v>51706.051614277399</v>
      </c>
    </row>
    <row r="118" spans="1:51">
      <c r="A118" s="25" t="s">
        <v>154</v>
      </c>
      <c r="B118" s="8">
        <v>92728</v>
      </c>
      <c r="C118" s="8">
        <v>96364</v>
      </c>
      <c r="D118" s="8">
        <v>149331</v>
      </c>
      <c r="E118" s="8">
        <v>93909</v>
      </c>
      <c r="F118" s="8">
        <v>117710</v>
      </c>
      <c r="G118" s="8">
        <v>122079</v>
      </c>
      <c r="H118" s="8">
        <v>190856</v>
      </c>
      <c r="I118" s="8">
        <v>115290</v>
      </c>
      <c r="J118" s="8">
        <v>149340</v>
      </c>
      <c r="K118" s="8">
        <v>161068</v>
      </c>
      <c r="L118" s="8">
        <v>243995</v>
      </c>
      <c r="M118" s="8">
        <v>126845</v>
      </c>
      <c r="N118" s="8">
        <v>149992</v>
      </c>
      <c r="O118" s="8">
        <v>160220</v>
      </c>
      <c r="P118" s="8">
        <v>248966</v>
      </c>
      <c r="Q118" s="8">
        <v>134558</v>
      </c>
      <c r="R118" s="8">
        <v>169799</v>
      </c>
      <c r="S118" s="8">
        <v>195406</v>
      </c>
      <c r="T118" s="8">
        <v>320293</v>
      </c>
      <c r="U118" s="8">
        <v>136681</v>
      </c>
      <c r="V118" s="8">
        <v>159661</v>
      </c>
      <c r="W118" s="8">
        <v>186136</v>
      </c>
      <c r="X118" s="8">
        <v>314650</v>
      </c>
      <c r="Y118" s="8">
        <v>153620</v>
      </c>
      <c r="Z118" s="8">
        <v>217349</v>
      </c>
      <c r="AA118" s="8">
        <v>295806.60650647874</v>
      </c>
      <c r="AB118" s="8">
        <v>465800.13462076534</v>
      </c>
      <c r="AC118" s="8">
        <v>190409.92095741906</v>
      </c>
      <c r="AD118" s="8">
        <v>237118.55362658363</v>
      </c>
      <c r="AE118" s="8">
        <v>303972.76073792094</v>
      </c>
      <c r="AF118" s="8">
        <v>508522.68404626771</v>
      </c>
      <c r="AG118" s="8">
        <v>156692.01781938883</v>
      </c>
      <c r="AH118" s="8">
        <v>221698.39658812515</v>
      </c>
      <c r="AI118" s="8">
        <v>348274.67711868905</v>
      </c>
      <c r="AJ118" s="8">
        <v>583521</v>
      </c>
      <c r="AK118" s="8">
        <v>198855</v>
      </c>
      <c r="AL118" s="8">
        <v>287996</v>
      </c>
      <c r="AM118" s="8">
        <v>404010</v>
      </c>
      <c r="AN118" s="8">
        <v>639034.64972325147</v>
      </c>
      <c r="AO118" s="8">
        <v>210872.84020711173</v>
      </c>
      <c r="AP118" s="8">
        <v>303533.49327033001</v>
      </c>
      <c r="AQ118" s="8">
        <v>417069.56395773613</v>
      </c>
      <c r="AR118" s="8">
        <v>678114.43463697925</v>
      </c>
      <c r="AS118" s="8">
        <v>234438.65926197637</v>
      </c>
      <c r="AT118" s="8">
        <v>382583.95978491724</v>
      </c>
      <c r="AU118" s="8">
        <v>462058.05286190816</v>
      </c>
      <c r="AV118" s="8">
        <v>749147.03665275453</v>
      </c>
      <c r="AW118" s="8">
        <v>314648.75352208666</v>
      </c>
      <c r="AX118" s="8">
        <v>443963.01625869382</v>
      </c>
      <c r="AY118" s="8">
        <v>506303.4536878955</v>
      </c>
    </row>
    <row r="119" spans="1:51">
      <c r="A119" s="25" t="s">
        <v>155</v>
      </c>
      <c r="B119" s="8">
        <v>-80826</v>
      </c>
      <c r="C119" s="8">
        <v>-87885</v>
      </c>
      <c r="D119" s="8">
        <v>-134843</v>
      </c>
      <c r="E119" s="8">
        <v>-83546</v>
      </c>
      <c r="F119" s="8">
        <v>-99482</v>
      </c>
      <c r="G119" s="8">
        <v>-106797</v>
      </c>
      <c r="H119" s="8">
        <v>-163967</v>
      </c>
      <c r="I119" s="8">
        <v>-103424</v>
      </c>
      <c r="J119" s="8">
        <v>-131684</v>
      </c>
      <c r="K119" s="8">
        <v>-146232</v>
      </c>
      <c r="L119" s="8">
        <v>-219102</v>
      </c>
      <c r="M119" s="8">
        <v>-112524</v>
      </c>
      <c r="N119" s="8">
        <v>-130587</v>
      </c>
      <c r="O119" s="8">
        <v>-143112</v>
      </c>
      <c r="P119" s="8">
        <v>-225980</v>
      </c>
      <c r="Q119" s="8">
        <v>-114424</v>
      </c>
      <c r="R119" s="8">
        <v>-144516</v>
      </c>
      <c r="S119" s="8">
        <v>-171038</v>
      </c>
      <c r="T119" s="8">
        <v>-283910</v>
      </c>
      <c r="U119" s="8">
        <v>-116784</v>
      </c>
      <c r="V119" s="8">
        <v>-138293</v>
      </c>
      <c r="W119" s="8">
        <v>-165379</v>
      </c>
      <c r="X119" s="8">
        <v>-280754</v>
      </c>
      <c r="Y119" s="8">
        <v>-138196</v>
      </c>
      <c r="Z119" s="8">
        <v>-203730</v>
      </c>
      <c r="AA119" s="8">
        <v>-240550.24301123249</v>
      </c>
      <c r="AB119" s="8">
        <v>-387082.26677434781</v>
      </c>
      <c r="AC119" s="8">
        <v>-188347.9207826317</v>
      </c>
      <c r="AD119" s="8">
        <v>-243836.81824482291</v>
      </c>
      <c r="AE119" s="8">
        <v>-274561.01284103299</v>
      </c>
      <c r="AF119" s="8">
        <v>-467336.31629797164</v>
      </c>
      <c r="AG119" s="8">
        <v>-149167.39883211104</v>
      </c>
      <c r="AH119" s="8">
        <v>-204949.11604949372</v>
      </c>
      <c r="AI119" s="8">
        <v>-281086.52722773276</v>
      </c>
      <c r="AJ119" s="8">
        <v>-481703</v>
      </c>
      <c r="AK119" s="8">
        <v>-165109</v>
      </c>
      <c r="AL119" s="8">
        <v>-247067</v>
      </c>
      <c r="AM119" s="8">
        <v>-329062</v>
      </c>
      <c r="AN119" s="8">
        <v>-532858.68026127468</v>
      </c>
      <c r="AO119" s="8">
        <v>-185071.55880097894</v>
      </c>
      <c r="AP119" s="8">
        <v>-287730.35599514231</v>
      </c>
      <c r="AQ119" s="8">
        <v>-397204.74796589185</v>
      </c>
      <c r="AR119" s="8">
        <v>-651480.35953447537</v>
      </c>
      <c r="AS119" s="8">
        <v>-203210.34425579867</v>
      </c>
      <c r="AT119" s="8">
        <v>-354113.74717999162</v>
      </c>
      <c r="AU119" s="8">
        <v>-431058.87151451677</v>
      </c>
      <c r="AV119" s="8">
        <v>-678679.16264679341</v>
      </c>
      <c r="AW119" s="8">
        <v>-272367.57376927068</v>
      </c>
      <c r="AX119" s="8">
        <v>-410375.59435314633</v>
      </c>
      <c r="AY119" s="8">
        <v>-457248.30571500183</v>
      </c>
    </row>
    <row r="120" spans="1:51">
      <c r="A120" s="6" t="s">
        <v>108</v>
      </c>
      <c r="B120" s="10">
        <f>+SUM(B118:B119)</f>
        <v>11902</v>
      </c>
      <c r="C120" s="10">
        <f t="shared" ref="C120:Z120" si="125">+SUM(C118:C119)</f>
        <v>8479</v>
      </c>
      <c r="D120" s="10">
        <f t="shared" si="125"/>
        <v>14488</v>
      </c>
      <c r="E120" s="10">
        <f t="shared" si="125"/>
        <v>10363</v>
      </c>
      <c r="F120" s="10">
        <f t="shared" si="125"/>
        <v>18228</v>
      </c>
      <c r="G120" s="10">
        <f t="shared" si="125"/>
        <v>15282</v>
      </c>
      <c r="H120" s="10">
        <f t="shared" si="125"/>
        <v>26889</v>
      </c>
      <c r="I120" s="10">
        <f t="shared" si="125"/>
        <v>11866</v>
      </c>
      <c r="J120" s="10">
        <f t="shared" si="125"/>
        <v>17656</v>
      </c>
      <c r="K120" s="10">
        <f t="shared" si="125"/>
        <v>14836</v>
      </c>
      <c r="L120" s="10">
        <f t="shared" si="125"/>
        <v>24893</v>
      </c>
      <c r="M120" s="10">
        <f t="shared" si="125"/>
        <v>14321</v>
      </c>
      <c r="N120" s="10">
        <f t="shared" si="125"/>
        <v>19405</v>
      </c>
      <c r="O120" s="10">
        <f t="shared" si="125"/>
        <v>17108</v>
      </c>
      <c r="P120" s="10">
        <f t="shared" si="125"/>
        <v>22986</v>
      </c>
      <c r="Q120" s="10">
        <f t="shared" si="125"/>
        <v>20134</v>
      </c>
      <c r="R120" s="10">
        <f t="shared" si="125"/>
        <v>25283</v>
      </c>
      <c r="S120" s="10">
        <f t="shared" si="125"/>
        <v>24368</v>
      </c>
      <c r="T120" s="10">
        <f t="shared" si="125"/>
        <v>36383</v>
      </c>
      <c r="U120" s="10">
        <f t="shared" si="125"/>
        <v>19897</v>
      </c>
      <c r="V120" s="10">
        <f t="shared" si="125"/>
        <v>21368</v>
      </c>
      <c r="W120" s="10">
        <f t="shared" si="125"/>
        <v>20757</v>
      </c>
      <c r="X120" s="10">
        <f t="shared" si="125"/>
        <v>33896</v>
      </c>
      <c r="Y120" s="10">
        <f t="shared" si="125"/>
        <v>15424</v>
      </c>
      <c r="Z120" s="10">
        <f t="shared" si="125"/>
        <v>13619</v>
      </c>
      <c r="AA120" s="10">
        <f t="shared" ref="AA120:AG120" si="126">+SUM(AA118:AA119)</f>
        <v>55256.363495246245</v>
      </c>
      <c r="AB120" s="10">
        <f t="shared" si="126"/>
        <v>78717.867846417532</v>
      </c>
      <c r="AC120" s="10">
        <f t="shared" si="126"/>
        <v>2062.0001747873612</v>
      </c>
      <c r="AD120" s="10">
        <f t="shared" si="126"/>
        <v>-6718.2646182392782</v>
      </c>
      <c r="AE120" s="10">
        <f t="shared" si="126"/>
        <v>29411.747896887944</v>
      </c>
      <c r="AF120" s="10">
        <f t="shared" si="126"/>
        <v>41186.367748296063</v>
      </c>
      <c r="AG120" s="10">
        <f t="shared" si="126"/>
        <v>7524.6189872777904</v>
      </c>
      <c r="AH120" s="10">
        <f t="shared" ref="AH120:AP120" si="127">+SUM(AH118:AH119)</f>
        <v>16749.280538631428</v>
      </c>
      <c r="AI120" s="10">
        <f t="shared" si="127"/>
        <v>67188.149890956294</v>
      </c>
      <c r="AJ120" s="10">
        <f t="shared" si="127"/>
        <v>101818</v>
      </c>
      <c r="AK120" s="10">
        <f t="shared" si="127"/>
        <v>33746</v>
      </c>
      <c r="AL120" s="10">
        <f t="shared" si="127"/>
        <v>40929</v>
      </c>
      <c r="AM120" s="10">
        <f t="shared" si="127"/>
        <v>74948</v>
      </c>
      <c r="AN120" s="10">
        <f t="shared" si="127"/>
        <v>106175.96946197678</v>
      </c>
      <c r="AO120" s="10">
        <f t="shared" si="127"/>
        <v>25801.281406132795</v>
      </c>
      <c r="AP120" s="10">
        <f t="shared" si="127"/>
        <v>15803.137275187706</v>
      </c>
      <c r="AQ120" s="10">
        <f t="shared" ref="AQ120:AS120" si="128">+SUM(AQ118:AQ119)</f>
        <v>19864.815991844283</v>
      </c>
      <c r="AR120" s="10">
        <f t="shared" si="128"/>
        <v>26634.075102503877</v>
      </c>
      <c r="AS120" s="10">
        <f t="shared" si="128"/>
        <v>31228.315006177698</v>
      </c>
      <c r="AT120" s="10">
        <v>28470.212604925619</v>
      </c>
      <c r="AU120" s="10">
        <v>30999.181347391394</v>
      </c>
      <c r="AV120" s="10">
        <v>70467.874005961115</v>
      </c>
      <c r="AW120" s="10">
        <f t="shared" ref="AW120:AY120" si="129">+SUM(AW118:AW119)</f>
        <v>42281.17975281598</v>
      </c>
      <c r="AX120" s="10">
        <f t="shared" si="129"/>
        <v>33587.421905547497</v>
      </c>
      <c r="AY120" s="10">
        <f t="shared" si="129"/>
        <v>49055.147972893668</v>
      </c>
    </row>
    <row r="121" spans="1:51">
      <c r="A121" s="25"/>
      <c r="B121" s="23"/>
      <c r="C121" s="23"/>
      <c r="D121" s="23"/>
      <c r="E121" s="23"/>
      <c r="F121" s="23"/>
      <c r="G121" s="23"/>
      <c r="H121" s="23"/>
      <c r="I121" s="23"/>
      <c r="J121" s="23"/>
      <c r="K121" s="23"/>
      <c r="L121" s="23"/>
      <c r="M121" s="23"/>
      <c r="N121" s="23"/>
      <c r="O121" s="23"/>
      <c r="P121" s="23"/>
      <c r="Q121" s="23"/>
      <c r="R121" s="23"/>
      <c r="S121" s="23"/>
      <c r="T121" s="23"/>
      <c r="U121" s="23"/>
      <c r="V121" s="23"/>
      <c r="W121" s="23"/>
      <c r="X121" s="23"/>
      <c r="Y121" s="23"/>
      <c r="Z121" s="23"/>
      <c r="AA121" s="23"/>
      <c r="AB121" s="23"/>
      <c r="AC121" s="23"/>
      <c r="AD121" s="23"/>
      <c r="AE121" s="23"/>
      <c r="AF121" s="23"/>
      <c r="AG121" s="23"/>
      <c r="AH121" s="23"/>
      <c r="AI121" s="23"/>
      <c r="AJ121" s="23"/>
      <c r="AK121" s="23"/>
      <c r="AL121" s="23"/>
      <c r="AM121" s="23"/>
      <c r="AN121" s="23"/>
      <c r="AO121" s="23"/>
      <c r="AP121" s="23"/>
      <c r="AQ121" s="23"/>
      <c r="AR121" s="23"/>
      <c r="AS121" s="23"/>
      <c r="AT121" s="23"/>
      <c r="AU121" s="23"/>
      <c r="AV121" s="23"/>
      <c r="AW121" s="23"/>
      <c r="AX121" s="23"/>
      <c r="AY121" s="23"/>
    </row>
    <row r="122" spans="1:51">
      <c r="A122" s="13" t="s">
        <v>102</v>
      </c>
      <c r="B122" s="23"/>
      <c r="C122" s="23"/>
      <c r="D122" s="23"/>
      <c r="E122" s="23"/>
      <c r="F122" s="23"/>
      <c r="G122" s="23"/>
      <c r="H122" s="23"/>
      <c r="I122" s="23"/>
      <c r="J122" s="23"/>
      <c r="K122" s="23"/>
      <c r="L122" s="23"/>
      <c r="M122" s="23"/>
      <c r="N122" s="23"/>
      <c r="O122" s="23"/>
      <c r="P122" s="23"/>
      <c r="Q122" s="23"/>
      <c r="R122" s="23"/>
      <c r="S122" s="23"/>
      <c r="T122" s="23"/>
      <c r="U122" s="23"/>
      <c r="V122" s="23"/>
      <c r="W122" s="23"/>
      <c r="X122" s="23"/>
      <c r="Y122" s="23"/>
      <c r="Z122" s="23"/>
      <c r="AA122" s="23"/>
      <c r="AB122" s="23"/>
      <c r="AC122" s="23"/>
      <c r="AD122" s="23"/>
      <c r="AE122" s="23"/>
      <c r="AF122" s="23"/>
      <c r="AG122" s="23"/>
      <c r="AH122" s="23"/>
      <c r="AI122" s="23"/>
      <c r="AJ122" s="23"/>
      <c r="AK122" s="23"/>
      <c r="AL122" s="23"/>
      <c r="AM122" s="23"/>
      <c r="AN122" s="23"/>
      <c r="AO122" s="23"/>
      <c r="AP122" s="23"/>
      <c r="AQ122" s="23"/>
      <c r="AR122" s="23"/>
      <c r="AS122" s="23"/>
      <c r="AT122" s="23"/>
      <c r="AU122" s="23"/>
      <c r="AV122" s="23"/>
      <c r="AW122" s="23"/>
      <c r="AX122" s="23"/>
      <c r="AY122" s="23"/>
    </row>
    <row r="123" spans="1:51">
      <c r="A123" s="25" t="s">
        <v>107</v>
      </c>
      <c r="B123" s="8">
        <v>583.63973000000135</v>
      </c>
      <c r="C123" s="8">
        <v>597.7482300000014</v>
      </c>
      <c r="D123" s="8">
        <v>1018.4426700000021</v>
      </c>
      <c r="E123" s="8">
        <v>221.04116000000039</v>
      </c>
      <c r="F123" s="8">
        <v>604.51604000000032</v>
      </c>
      <c r="G123" s="8">
        <v>744.03590000000042</v>
      </c>
      <c r="H123" s="8">
        <v>1263.722936067415</v>
      </c>
      <c r="I123" s="8">
        <v>704.5610369325841</v>
      </c>
      <c r="J123" s="8">
        <v>1226.8144797325851</v>
      </c>
      <c r="K123" s="8">
        <v>1328.627859732585</v>
      </c>
      <c r="L123" s="8">
        <v>2578.5948887325776</v>
      </c>
      <c r="M123" s="8">
        <v>719.06649499999799</v>
      </c>
      <c r="N123" s="8">
        <v>1698.5259087999962</v>
      </c>
      <c r="O123" s="8">
        <v>1800.8171287999962</v>
      </c>
      <c r="P123" s="8">
        <v>2860.3614687999961</v>
      </c>
      <c r="Q123" s="8">
        <v>612.01732199999879</v>
      </c>
      <c r="R123" s="8">
        <v>1352.5410569999958</v>
      </c>
      <c r="S123" s="8">
        <v>1508.5318169999957</v>
      </c>
      <c r="T123" s="8">
        <v>2381.7280735999775</v>
      </c>
      <c r="U123" s="8">
        <v>595.90188240001601</v>
      </c>
      <c r="V123" s="8">
        <v>1092.324705399998</v>
      </c>
      <c r="W123" s="8">
        <v>1219.4984653999977</v>
      </c>
      <c r="X123" s="8">
        <v>1839.4303163999878</v>
      </c>
      <c r="Y123" s="8">
        <v>533.5780059999928</v>
      </c>
      <c r="Z123" s="8">
        <v>996.83933100000991</v>
      </c>
      <c r="AA123" s="8">
        <f>1185044.01100001/1000</f>
        <v>1185.04401100001</v>
      </c>
      <c r="AB123" s="8">
        <v>1828.4266239999999</v>
      </c>
      <c r="AC123" s="8">
        <v>60.259364999999903</v>
      </c>
      <c r="AD123" s="8">
        <v>523.47340999999994</v>
      </c>
      <c r="AE123" s="8">
        <f>783951.51/1000</f>
        <v>783.95150999999998</v>
      </c>
      <c r="AF123" s="8">
        <v>1880.2820400000001</v>
      </c>
      <c r="AG123" s="8">
        <v>835.849875</v>
      </c>
      <c r="AH123" s="8">
        <v>1571.47621863636</v>
      </c>
      <c r="AI123" s="8">
        <v>2544.6574440909098</v>
      </c>
      <c r="AJ123" s="8">
        <v>5347</v>
      </c>
      <c r="AK123" s="8">
        <v>1631</v>
      </c>
      <c r="AL123" s="8">
        <v>3672</v>
      </c>
      <c r="AM123" s="8">
        <v>5325</v>
      </c>
      <c r="AN123" s="8">
        <v>7765.7777581363598</v>
      </c>
      <c r="AO123" s="8">
        <v>2509.7223337945447</v>
      </c>
      <c r="AP123" s="8">
        <v>4992.2220199800004</v>
      </c>
      <c r="AQ123" s="8">
        <v>7830.6980739027276</v>
      </c>
      <c r="AR123" s="8">
        <v>12466.814774740002</v>
      </c>
      <c r="AS123" s="8">
        <v>4020.5963487840017</v>
      </c>
      <c r="AT123" s="8">
        <v>7064.9020840240009</v>
      </c>
      <c r="AU123" s="8">
        <v>10188.991479463999</v>
      </c>
      <c r="AV123" s="8">
        <v>13660.153143984002</v>
      </c>
      <c r="AW123" s="8">
        <v>3185.1250007960007</v>
      </c>
      <c r="AX123" s="8">
        <v>6330.423478262107</v>
      </c>
      <c r="AY123" s="8">
        <v>9941.6908946245403</v>
      </c>
    </row>
    <row r="124" spans="1:51">
      <c r="A124" s="25" t="s">
        <v>154</v>
      </c>
      <c r="B124" s="8">
        <v>6940</v>
      </c>
      <c r="C124" s="8">
        <v>7035</v>
      </c>
      <c r="D124" s="8">
        <v>10760</v>
      </c>
      <c r="E124" s="8">
        <v>2928</v>
      </c>
      <c r="F124" s="8">
        <v>7669</v>
      </c>
      <c r="G124" s="8">
        <v>8743</v>
      </c>
      <c r="H124" s="8">
        <v>13784</v>
      </c>
      <c r="I124" s="8">
        <v>8684</v>
      </c>
      <c r="J124" s="8">
        <v>13592</v>
      </c>
      <c r="K124" s="8">
        <v>14445</v>
      </c>
      <c r="L124" s="8">
        <v>23743</v>
      </c>
      <c r="M124" s="8">
        <v>6992</v>
      </c>
      <c r="N124" s="8">
        <v>15585</v>
      </c>
      <c r="O124" s="8">
        <v>16493</v>
      </c>
      <c r="P124" s="8">
        <v>24894</v>
      </c>
      <c r="Q124" s="8">
        <v>6328</v>
      </c>
      <c r="R124" s="8">
        <v>13915</v>
      </c>
      <c r="S124" s="8">
        <v>15444</v>
      </c>
      <c r="T124" s="8">
        <v>22052</v>
      </c>
      <c r="U124" s="8">
        <v>6245</v>
      </c>
      <c r="V124" s="8">
        <v>11685</v>
      </c>
      <c r="W124" s="8">
        <v>12836</v>
      </c>
      <c r="X124" s="8">
        <v>18349</v>
      </c>
      <c r="Y124" s="8">
        <v>6216</v>
      </c>
      <c r="Z124" s="8">
        <v>10990</v>
      </c>
      <c r="AA124" s="8">
        <v>12582.889467948791</v>
      </c>
      <c r="AB124" s="8">
        <v>17910.693754920881</v>
      </c>
      <c r="AC124" s="8">
        <v>1259.6896601371864</v>
      </c>
      <c r="AD124" s="8">
        <v>5621.2992704947346</v>
      </c>
      <c r="AE124" s="8">
        <v>7641.1576377439524</v>
      </c>
      <c r="AF124" s="8">
        <v>16235.575563596751</v>
      </c>
      <c r="AG124" s="8">
        <v>8977.9955063455782</v>
      </c>
      <c r="AH124" s="8">
        <v>15773.213630775062</v>
      </c>
      <c r="AI124" s="8">
        <v>23980.94901996437</v>
      </c>
      <c r="AJ124" s="8">
        <v>46557</v>
      </c>
      <c r="AK124" s="8">
        <v>17949</v>
      </c>
      <c r="AL124" s="8">
        <v>39827</v>
      </c>
      <c r="AM124" s="8">
        <v>54912</v>
      </c>
      <c r="AN124" s="8">
        <v>78085.644022605571</v>
      </c>
      <c r="AO124" s="8">
        <v>26419.212499867805</v>
      </c>
      <c r="AP124" s="8">
        <v>50224.028122225071</v>
      </c>
      <c r="AQ124" s="8">
        <v>75991.782975070717</v>
      </c>
      <c r="AR124" s="8">
        <v>112332.58039030631</v>
      </c>
      <c r="AS124" s="8">
        <v>44746.975524532158</v>
      </c>
      <c r="AT124" s="8">
        <v>76775.331015930497</v>
      </c>
      <c r="AU124" s="8">
        <v>108410.7505612894</v>
      </c>
      <c r="AV124" s="8">
        <v>145556.11873997864</v>
      </c>
      <c r="AW124" s="8">
        <v>40358.382415063141</v>
      </c>
      <c r="AX124" s="8">
        <v>74652.316331537644</v>
      </c>
      <c r="AY124" s="8">
        <v>111213.49786410312</v>
      </c>
    </row>
    <row r="125" spans="1:51">
      <c r="A125" s="25" t="s">
        <v>155</v>
      </c>
      <c r="B125" s="8">
        <v>-6227</v>
      </c>
      <c r="C125" s="8">
        <v>-6527</v>
      </c>
      <c r="D125" s="8">
        <v>-10101</v>
      </c>
      <c r="E125" s="8">
        <v>-2273</v>
      </c>
      <c r="F125" s="8">
        <v>-5855</v>
      </c>
      <c r="G125" s="8">
        <v>-7626</v>
      </c>
      <c r="H125" s="8">
        <v>-11892</v>
      </c>
      <c r="I125" s="8">
        <v>-7057</v>
      </c>
      <c r="J125" s="8">
        <v>-11726</v>
      </c>
      <c r="K125" s="8">
        <v>-12811</v>
      </c>
      <c r="L125" s="8">
        <v>-22683</v>
      </c>
      <c r="M125" s="8">
        <v>-6224</v>
      </c>
      <c r="N125" s="8">
        <v>-14553</v>
      </c>
      <c r="O125" s="8">
        <v>-15862</v>
      </c>
      <c r="P125" s="8">
        <v>-24032</v>
      </c>
      <c r="Q125" s="8">
        <v>-5584</v>
      </c>
      <c r="R125" s="8">
        <v>-12165</v>
      </c>
      <c r="S125" s="8">
        <v>-13849</v>
      </c>
      <c r="T125" s="8">
        <v>-20819</v>
      </c>
      <c r="U125" s="8">
        <v>-6347</v>
      </c>
      <c r="V125" s="8">
        <v>-11325</v>
      </c>
      <c r="W125" s="8">
        <v>-13327</v>
      </c>
      <c r="X125" s="8">
        <v>-19656</v>
      </c>
      <c r="Y125" s="8">
        <v>-5744</v>
      </c>
      <c r="Z125" s="8">
        <v>-10640</v>
      </c>
      <c r="AA125" s="8">
        <v>-14398.181537899432</v>
      </c>
      <c r="AB125" s="8">
        <v>-19610.685243103562</v>
      </c>
      <c r="AC125" s="8">
        <v>-666.56952617822367</v>
      </c>
      <c r="AD125" s="8">
        <v>-2710.1786691327479</v>
      </c>
      <c r="AE125" s="8">
        <v>-5545.4946980439663</v>
      </c>
      <c r="AF125" s="8">
        <v>-15488.072016697108</v>
      </c>
      <c r="AG125" s="8">
        <v>-4877.2592917916745</v>
      </c>
      <c r="AH125" s="8">
        <v>-10574.435264180693</v>
      </c>
      <c r="AI125" s="8">
        <v>-19618.630462873061</v>
      </c>
      <c r="AJ125" s="8">
        <v>-40181</v>
      </c>
      <c r="AK125" s="8">
        <v>-14013</v>
      </c>
      <c r="AL125" s="8">
        <v>-30964</v>
      </c>
      <c r="AM125" s="8">
        <v>-48523</v>
      </c>
      <c r="AN125" s="8">
        <v>-72006.130414351035</v>
      </c>
      <c r="AO125" s="8">
        <v>-20650.980336750054</v>
      </c>
      <c r="AP125" s="8">
        <v>-39603.380192789256</v>
      </c>
      <c r="AQ125" s="8">
        <v>-67930.599425841239</v>
      </c>
      <c r="AR125" s="8">
        <v>-104413.08811106504</v>
      </c>
      <c r="AS125" s="8">
        <v>-32751.107307250262</v>
      </c>
      <c r="AT125" s="8">
        <v>-58005.908597007561</v>
      </c>
      <c r="AU125" s="8">
        <v>-93407.57760306375</v>
      </c>
      <c r="AV125" s="8">
        <v>-131440.1931575278</v>
      </c>
      <c r="AW125" s="8">
        <v>-39485.965476347315</v>
      </c>
      <c r="AX125" s="8">
        <v>-60215.005778312727</v>
      </c>
      <c r="AY125" s="8">
        <v>-100478.56780148399</v>
      </c>
    </row>
    <row r="126" spans="1:51">
      <c r="A126" s="6" t="s">
        <v>108</v>
      </c>
      <c r="B126" s="10">
        <f>+SUM(B124:B125)</f>
        <v>713</v>
      </c>
      <c r="C126" s="10">
        <f t="shared" ref="C126" si="130">+SUM(C124:C125)</f>
        <v>508</v>
      </c>
      <c r="D126" s="10">
        <f t="shared" ref="D126" si="131">+SUM(D124:D125)</f>
        <v>659</v>
      </c>
      <c r="E126" s="10">
        <f t="shared" ref="E126" si="132">+SUM(E124:E125)</f>
        <v>655</v>
      </c>
      <c r="F126" s="10">
        <f t="shared" ref="F126" si="133">+SUM(F124:F125)</f>
        <v>1814</v>
      </c>
      <c r="G126" s="10">
        <f t="shared" ref="G126" si="134">+SUM(G124:G125)</f>
        <v>1117</v>
      </c>
      <c r="H126" s="10">
        <f t="shared" ref="H126" si="135">+SUM(H124:H125)</f>
        <v>1892</v>
      </c>
      <c r="I126" s="10">
        <f t="shared" ref="I126" si="136">+SUM(I124:I125)</f>
        <v>1627</v>
      </c>
      <c r="J126" s="10">
        <f t="shared" ref="J126" si="137">+SUM(J124:J125)</f>
        <v>1866</v>
      </c>
      <c r="K126" s="10">
        <f t="shared" ref="K126" si="138">+SUM(K124:K125)</f>
        <v>1634</v>
      </c>
      <c r="L126" s="10">
        <f t="shared" ref="L126" si="139">+SUM(L124:L125)</f>
        <v>1060</v>
      </c>
      <c r="M126" s="10">
        <f t="shared" ref="M126" si="140">+SUM(M124:M125)</f>
        <v>768</v>
      </c>
      <c r="N126" s="10">
        <f t="shared" ref="N126" si="141">+SUM(N124:N125)</f>
        <v>1032</v>
      </c>
      <c r="O126" s="10">
        <f t="shared" ref="O126" si="142">+SUM(O124:O125)</f>
        <v>631</v>
      </c>
      <c r="P126" s="10">
        <f t="shared" ref="P126" si="143">+SUM(P124:P125)</f>
        <v>862</v>
      </c>
      <c r="Q126" s="10">
        <f t="shared" ref="Q126" si="144">+SUM(Q124:Q125)</f>
        <v>744</v>
      </c>
      <c r="R126" s="10">
        <f t="shared" ref="R126" si="145">+SUM(R124:R125)</f>
        <v>1750</v>
      </c>
      <c r="S126" s="10">
        <f t="shared" ref="S126" si="146">+SUM(S124:S125)</f>
        <v>1595</v>
      </c>
      <c r="T126" s="10">
        <f t="shared" ref="T126" si="147">+SUM(T124:T125)</f>
        <v>1233</v>
      </c>
      <c r="U126" s="10">
        <f t="shared" ref="U126" si="148">+SUM(U124:U125)</f>
        <v>-102</v>
      </c>
      <c r="V126" s="10">
        <f t="shared" ref="V126" si="149">+SUM(V124:V125)</f>
        <v>360</v>
      </c>
      <c r="W126" s="10">
        <f t="shared" ref="W126" si="150">+SUM(W124:W125)</f>
        <v>-491</v>
      </c>
      <c r="X126" s="10">
        <f t="shared" ref="X126" si="151">+SUM(X124:X125)</f>
        <v>-1307</v>
      </c>
      <c r="Y126" s="10">
        <f t="shared" ref="Y126" si="152">+SUM(Y124:Y125)</f>
        <v>472</v>
      </c>
      <c r="Z126" s="10">
        <f t="shared" ref="Z126" si="153">+SUM(Z124:Z125)</f>
        <v>350</v>
      </c>
      <c r="AA126" s="10">
        <f t="shared" ref="AA126:AG126" si="154">+SUM(AA124:AA125)</f>
        <v>-1815.2920699506412</v>
      </c>
      <c r="AB126" s="10">
        <f t="shared" si="154"/>
        <v>-1699.9914881826808</v>
      </c>
      <c r="AC126" s="10">
        <f t="shared" si="154"/>
        <v>593.1201339589627</v>
      </c>
      <c r="AD126" s="10">
        <f t="shared" si="154"/>
        <v>2911.1206013619867</v>
      </c>
      <c r="AE126" s="10">
        <f t="shared" si="154"/>
        <v>2095.6629396999861</v>
      </c>
      <c r="AF126" s="10">
        <f t="shared" si="154"/>
        <v>747.50354689964297</v>
      </c>
      <c r="AG126" s="10">
        <f t="shared" si="154"/>
        <v>4100.7362145539037</v>
      </c>
      <c r="AH126" s="10">
        <f t="shared" ref="AH126:AQ126" si="155">+SUM(AH124:AH125)</f>
        <v>5198.7783665943698</v>
      </c>
      <c r="AI126" s="10">
        <f t="shared" si="155"/>
        <v>4362.3185570913083</v>
      </c>
      <c r="AJ126" s="10">
        <f t="shared" si="155"/>
        <v>6376</v>
      </c>
      <c r="AK126" s="10">
        <f t="shared" si="155"/>
        <v>3936</v>
      </c>
      <c r="AL126" s="10">
        <f t="shared" si="155"/>
        <v>8863</v>
      </c>
      <c r="AM126" s="10">
        <f t="shared" si="155"/>
        <v>6389</v>
      </c>
      <c r="AN126" s="10">
        <f t="shared" si="155"/>
        <v>6079.5136082545359</v>
      </c>
      <c r="AO126" s="10">
        <f t="shared" si="155"/>
        <v>5768.232163117751</v>
      </c>
      <c r="AP126" s="10">
        <f t="shared" si="155"/>
        <v>10620.647929435814</v>
      </c>
      <c r="AQ126" s="10">
        <f t="shared" si="155"/>
        <v>8061.1835492294776</v>
      </c>
      <c r="AR126" s="10">
        <f t="shared" ref="AR126:AS126" si="156">+SUM(AR124:AR125)</f>
        <v>7919.492279241269</v>
      </c>
      <c r="AS126" s="10">
        <f t="shared" si="156"/>
        <v>11995.868217281895</v>
      </c>
      <c r="AT126" s="10">
        <v>18769.422418922935</v>
      </c>
      <c r="AU126" s="10">
        <v>15003.172958225652</v>
      </c>
      <c r="AV126" s="10">
        <v>14115.925582450844</v>
      </c>
      <c r="AW126" s="10">
        <f t="shared" ref="AW126:AY126" si="157">+SUM(AW124:AW125)</f>
        <v>872.41693871582538</v>
      </c>
      <c r="AX126" s="10">
        <f t="shared" si="157"/>
        <v>14437.310553224917</v>
      </c>
      <c r="AY126" s="10">
        <f t="shared" si="157"/>
        <v>10734.930062619125</v>
      </c>
    </row>
    <row r="127" spans="1:51">
      <c r="A127" s="25"/>
      <c r="B127" s="23"/>
      <c r="C127" s="23"/>
      <c r="D127" s="23"/>
      <c r="E127" s="23"/>
      <c r="F127" s="23"/>
      <c r="G127" s="23"/>
      <c r="H127" s="23"/>
      <c r="I127" s="23"/>
      <c r="J127" s="23"/>
      <c r="K127" s="23"/>
      <c r="L127" s="23"/>
      <c r="M127" s="23"/>
      <c r="N127" s="23"/>
      <c r="O127" s="23"/>
      <c r="P127" s="23"/>
      <c r="Q127" s="23"/>
      <c r="R127" s="23"/>
      <c r="S127" s="23"/>
      <c r="T127" s="23"/>
      <c r="U127" s="23"/>
      <c r="V127" s="23"/>
      <c r="W127" s="23"/>
      <c r="X127" s="23"/>
      <c r="Y127" s="23"/>
      <c r="Z127" s="23"/>
      <c r="AA127" s="23"/>
      <c r="AB127" s="23"/>
      <c r="AC127" s="23"/>
      <c r="AD127" s="23"/>
      <c r="AE127" s="23"/>
      <c r="AF127" s="23"/>
      <c r="AG127" s="23"/>
      <c r="AH127" s="23"/>
      <c r="AI127" s="23"/>
      <c r="AJ127" s="23"/>
      <c r="AK127" s="23"/>
      <c r="AL127" s="23"/>
      <c r="AM127" s="23"/>
      <c r="AN127" s="23"/>
      <c r="AO127" s="23"/>
      <c r="AP127" s="23"/>
      <c r="AQ127" s="23"/>
      <c r="AR127" s="23"/>
      <c r="AS127" s="23"/>
      <c r="AT127" s="23"/>
      <c r="AU127" s="23"/>
      <c r="AV127" s="23"/>
      <c r="AW127" s="23"/>
      <c r="AX127" s="23"/>
      <c r="AY127" s="23"/>
    </row>
    <row r="128" spans="1:51">
      <c r="A128" s="13" t="s">
        <v>103</v>
      </c>
      <c r="B128" s="23"/>
      <c r="C128" s="23"/>
      <c r="D128" s="23"/>
      <c r="E128" s="23"/>
      <c r="F128" s="23"/>
      <c r="G128" s="23"/>
      <c r="H128" s="23"/>
      <c r="I128" s="23"/>
      <c r="J128" s="23"/>
      <c r="K128" s="23"/>
      <c r="L128" s="23"/>
      <c r="M128" s="23"/>
      <c r="N128" s="23"/>
      <c r="O128" s="23"/>
      <c r="P128" s="23"/>
      <c r="Q128" s="23"/>
      <c r="R128" s="23"/>
      <c r="S128" s="23"/>
      <c r="T128" s="23"/>
      <c r="U128" s="23"/>
      <c r="V128" s="23"/>
      <c r="W128" s="23"/>
      <c r="X128" s="23"/>
      <c r="Y128" s="23"/>
      <c r="Z128" s="23"/>
      <c r="AA128" s="23"/>
      <c r="AB128" s="23"/>
      <c r="AC128" s="23"/>
      <c r="AD128" s="23"/>
      <c r="AE128" s="23"/>
      <c r="AF128" s="23"/>
      <c r="AG128" s="23"/>
      <c r="AH128" s="23"/>
      <c r="AI128" s="23"/>
      <c r="AJ128" s="23"/>
      <c r="AK128" s="23"/>
      <c r="AL128" s="23"/>
      <c r="AM128" s="23"/>
      <c r="AN128" s="23"/>
      <c r="AO128" s="23"/>
      <c r="AP128" s="23"/>
      <c r="AQ128" s="23"/>
      <c r="AR128" s="23"/>
      <c r="AS128" s="23"/>
      <c r="AT128" s="23"/>
      <c r="AU128" s="23"/>
      <c r="AV128" s="23"/>
      <c r="AW128" s="23"/>
      <c r="AX128" s="23"/>
      <c r="AY128" s="23"/>
    </row>
    <row r="129" spans="1:51">
      <c r="A129" s="25" t="s">
        <v>107</v>
      </c>
      <c r="B129" s="8">
        <v>3588.4188154088461</v>
      </c>
      <c r="C129" s="8">
        <v>3678.1551108633912</v>
      </c>
      <c r="D129" s="8">
        <v>5766.4951508633903</v>
      </c>
      <c r="E129" s="8">
        <v>1640.3792399999932</v>
      </c>
      <c r="F129" s="8">
        <v>2612.7276290908994</v>
      </c>
      <c r="G129" s="8">
        <v>2675.2645463636272</v>
      </c>
      <c r="H129" s="8">
        <v>3828.6098363636256</v>
      </c>
      <c r="I129" s="8">
        <v>1729.5426807363635</v>
      </c>
      <c r="J129" s="8">
        <v>2659.7444106909102</v>
      </c>
      <c r="K129" s="8">
        <v>2699.4239934181833</v>
      </c>
      <c r="L129" s="8">
        <v>4271.9575296909061</v>
      </c>
      <c r="M129" s="8">
        <v>1682.8197449999961</v>
      </c>
      <c r="N129" s="8">
        <v>3001.6619199999914</v>
      </c>
      <c r="O129" s="8">
        <v>3070.8332863636274</v>
      </c>
      <c r="P129" s="8">
        <v>4795.6521609999845</v>
      </c>
      <c r="Q129" s="8">
        <v>1715.3038592999915</v>
      </c>
      <c r="R129" s="8">
        <v>3120.9035359999916</v>
      </c>
      <c r="S129" s="8">
        <v>3202.089432363628</v>
      </c>
      <c r="T129" s="8">
        <v>4598.108336909082</v>
      </c>
      <c r="U129" s="8">
        <v>1108.4696000000001</v>
      </c>
      <c r="V129" s="8">
        <v>1678.9433270000297</v>
      </c>
      <c r="W129" s="8">
        <v>1700.8759570000298</v>
      </c>
      <c r="X129" s="8">
        <v>2396.6231430000289</v>
      </c>
      <c r="Y129" s="8">
        <v>886.32484500000089</v>
      </c>
      <c r="Z129" s="8">
        <v>1305.540481</v>
      </c>
      <c r="AA129" s="8">
        <v>1320.3608409999999</v>
      </c>
      <c r="AB129" s="8">
        <v>2279.9748460000001</v>
      </c>
      <c r="AC129" s="8">
        <v>975.76964499999997</v>
      </c>
      <c r="AD129" s="8">
        <v>1218.5567249999999</v>
      </c>
      <c r="AE129" s="8">
        <v>1327.0614049999999</v>
      </c>
      <c r="AF129" s="8">
        <v>2220.7870499999999</v>
      </c>
      <c r="AG129" s="8">
        <v>601.86740499999996</v>
      </c>
      <c r="AH129" s="8">
        <v>865.57123742952604</v>
      </c>
      <c r="AI129" s="8">
        <v>940.018748338617</v>
      </c>
      <c r="AJ129" s="8">
        <v>1829</v>
      </c>
      <c r="AK129" s="8">
        <v>457</v>
      </c>
      <c r="AL129" s="8">
        <v>628</v>
      </c>
      <c r="AM129" s="8">
        <v>776</v>
      </c>
      <c r="AN129" s="8">
        <v>1670.5733925600002</v>
      </c>
      <c r="AO129" s="8">
        <v>572.53306475636396</v>
      </c>
      <c r="AP129" s="8">
        <v>941.68524773090951</v>
      </c>
      <c r="AQ129" s="8">
        <v>1105.3231136172731</v>
      </c>
      <c r="AR129" s="8">
        <v>2561.3795342709091</v>
      </c>
      <c r="AS129" s="8">
        <v>851.53459065093375</v>
      </c>
      <c r="AT129" s="8">
        <v>1610.486799830933</v>
      </c>
      <c r="AU129" s="8">
        <v>1933.8112434029331</v>
      </c>
      <c r="AV129" s="8">
        <v>2869.9190103911365</v>
      </c>
      <c r="AW129" s="8">
        <v>1583.9054873100165</v>
      </c>
      <c r="AX129" s="8">
        <v>2249.2860200876025</v>
      </c>
      <c r="AY129" s="8">
        <v>2388.0169757871899</v>
      </c>
    </row>
    <row r="130" spans="1:51">
      <c r="A130" s="25" t="s">
        <v>154</v>
      </c>
      <c r="B130" s="8">
        <v>22346</v>
      </c>
      <c r="C130" s="8">
        <v>22973</v>
      </c>
      <c r="D130" s="8">
        <v>33779</v>
      </c>
      <c r="E130" s="8">
        <v>9900</v>
      </c>
      <c r="F130" s="8">
        <v>17770</v>
      </c>
      <c r="G130" s="8">
        <v>18209</v>
      </c>
      <c r="H130" s="8">
        <v>25956</v>
      </c>
      <c r="I130" s="8">
        <v>10460</v>
      </c>
      <c r="J130" s="8">
        <v>17383</v>
      </c>
      <c r="K130" s="8">
        <v>17724</v>
      </c>
      <c r="L130" s="8">
        <v>27487</v>
      </c>
      <c r="M130" s="8">
        <v>10679</v>
      </c>
      <c r="N130" s="8">
        <v>18491</v>
      </c>
      <c r="O130" s="8">
        <v>19229</v>
      </c>
      <c r="P130" s="8">
        <v>29600</v>
      </c>
      <c r="Q130" s="8">
        <v>11632</v>
      </c>
      <c r="R130" s="8">
        <v>20522</v>
      </c>
      <c r="S130" s="8">
        <v>21402</v>
      </c>
      <c r="T130" s="8">
        <v>28352</v>
      </c>
      <c r="U130" s="8">
        <v>6917</v>
      </c>
      <c r="V130" s="8">
        <v>11149</v>
      </c>
      <c r="W130" s="8">
        <v>11581</v>
      </c>
      <c r="X130" s="8">
        <v>16121</v>
      </c>
      <c r="Y130" s="8">
        <v>5418</v>
      </c>
      <c r="Z130" s="8">
        <v>8467</v>
      </c>
      <c r="AA130" s="8">
        <v>8750.3361471642093</v>
      </c>
      <c r="AB130" s="8">
        <v>13566.139479847388</v>
      </c>
      <c r="AC130" s="8">
        <v>6430.9822762325794</v>
      </c>
      <c r="AD130" s="8">
        <v>8282.6092940488707</v>
      </c>
      <c r="AE130" s="8">
        <v>8949.251418155427</v>
      </c>
      <c r="AF130" s="8">
        <v>13574.114046739562</v>
      </c>
      <c r="AG130" s="8">
        <v>2933.2295051510982</v>
      </c>
      <c r="AH130" s="8">
        <v>4352.6533726264161</v>
      </c>
      <c r="AI130" s="8">
        <v>5074.8588559843101</v>
      </c>
      <c r="AJ130" s="8">
        <v>11004</v>
      </c>
      <c r="AK130" s="8">
        <v>3790</v>
      </c>
      <c r="AL130" s="8">
        <v>5691</v>
      </c>
      <c r="AM130" s="8">
        <v>6925</v>
      </c>
      <c r="AN130" s="8">
        <v>13156.299112684856</v>
      </c>
      <c r="AO130" s="8">
        <v>4646.7091159017873</v>
      </c>
      <c r="AP130" s="8">
        <v>7641.0555501406598</v>
      </c>
      <c r="AQ130" s="8">
        <v>9223.938893489576</v>
      </c>
      <c r="AR130" s="8">
        <v>18052.276398360191</v>
      </c>
      <c r="AS130" s="8">
        <v>6884.8954220235773</v>
      </c>
      <c r="AT130" s="8">
        <v>12423.596869323463</v>
      </c>
      <c r="AU130" s="8">
        <v>15301.992641284212</v>
      </c>
      <c r="AV130" s="8">
        <v>24910.183911939414</v>
      </c>
      <c r="AW130" s="8">
        <v>13110.50698398977</v>
      </c>
      <c r="AX130" s="8">
        <v>19450.127978365239</v>
      </c>
      <c r="AY130" s="8">
        <v>21137.148684250147</v>
      </c>
    </row>
    <row r="131" spans="1:51">
      <c r="A131" s="25" t="s">
        <v>155</v>
      </c>
      <c r="B131" s="8">
        <v>-19998</v>
      </c>
      <c r="C131" s="8">
        <v>-21246</v>
      </c>
      <c r="D131" s="8">
        <v>-31489</v>
      </c>
      <c r="E131" s="8">
        <v>-9492</v>
      </c>
      <c r="F131" s="8">
        <v>-16742</v>
      </c>
      <c r="G131" s="8">
        <v>-17296</v>
      </c>
      <c r="H131" s="8">
        <v>-25171</v>
      </c>
      <c r="I131" s="8">
        <v>-8738</v>
      </c>
      <c r="J131" s="8">
        <v>-15162</v>
      </c>
      <c r="K131" s="8">
        <v>-15595</v>
      </c>
      <c r="L131" s="8">
        <v>-25258</v>
      </c>
      <c r="M131" s="8">
        <v>-9705</v>
      </c>
      <c r="N131" s="8">
        <v>-16985</v>
      </c>
      <c r="O131" s="8">
        <v>-17845</v>
      </c>
      <c r="P131" s="8">
        <v>-28747</v>
      </c>
      <c r="Q131" s="8">
        <v>-10245</v>
      </c>
      <c r="R131" s="8">
        <v>-18382</v>
      </c>
      <c r="S131" s="8">
        <v>-19422</v>
      </c>
      <c r="T131" s="8">
        <v>-26362</v>
      </c>
      <c r="U131" s="8">
        <v>-6711</v>
      </c>
      <c r="V131" s="8">
        <v>-11271</v>
      </c>
      <c r="W131" s="8">
        <v>-11605</v>
      </c>
      <c r="X131" s="8">
        <v>-16585</v>
      </c>
      <c r="Y131" s="8">
        <v>-5437</v>
      </c>
      <c r="Z131" s="8">
        <v>-8663</v>
      </c>
      <c r="AA131" s="8">
        <v>-9051.3839062396091</v>
      </c>
      <c r="AB131" s="8">
        <v>-14566.030549002238</v>
      </c>
      <c r="AC131" s="8">
        <v>-6029.6142497991286</v>
      </c>
      <c r="AD131" s="8">
        <v>-7345.8825523345959</v>
      </c>
      <c r="AE131" s="8">
        <v>-8125.234768145795</v>
      </c>
      <c r="AF131" s="8">
        <v>-13384.84125903709</v>
      </c>
      <c r="AG131" s="8">
        <v>-2631.6758703057631</v>
      </c>
      <c r="AH131" s="8">
        <v>-3396.5632027564043</v>
      </c>
      <c r="AI131" s="8">
        <v>-4027.2208073723664</v>
      </c>
      <c r="AJ131" s="8">
        <v>-10077</v>
      </c>
      <c r="AK131" s="8">
        <v>-3466</v>
      </c>
      <c r="AL131" s="8">
        <v>-4799</v>
      </c>
      <c r="AM131" s="8">
        <v>-6105</v>
      </c>
      <c r="AN131" s="8">
        <v>-12518.634230882853</v>
      </c>
      <c r="AO131" s="8">
        <v>-4370.7699087623851</v>
      </c>
      <c r="AP131" s="8">
        <v>-7370.3940431572064</v>
      </c>
      <c r="AQ131" s="8">
        <v>-8738.233643026153</v>
      </c>
      <c r="AR131" s="8">
        <v>-17753.738247636567</v>
      </c>
      <c r="AS131" s="8">
        <v>-6860.9001503843538</v>
      </c>
      <c r="AT131" s="8">
        <v>-12153.350629829081</v>
      </c>
      <c r="AU131" s="8">
        <v>-15112.759378057763</v>
      </c>
      <c r="AV131" s="8">
        <v>-24673.761330983656</v>
      </c>
      <c r="AW131" s="8">
        <v>-12242.847606095926</v>
      </c>
      <c r="AX131" s="8">
        <v>-18313.704874856554</v>
      </c>
      <c r="AY131" s="8">
        <v>-19689.593530078546</v>
      </c>
    </row>
    <row r="132" spans="1:51">
      <c r="A132" s="6" t="s">
        <v>108</v>
      </c>
      <c r="B132" s="10">
        <f>+SUM(B130:B131)</f>
        <v>2348</v>
      </c>
      <c r="C132" s="10">
        <f t="shared" ref="C132" si="158">+SUM(C130:C131)</f>
        <v>1727</v>
      </c>
      <c r="D132" s="10">
        <f t="shared" ref="D132" si="159">+SUM(D130:D131)</f>
        <v>2290</v>
      </c>
      <c r="E132" s="10">
        <f t="shared" ref="E132" si="160">+SUM(E130:E131)</f>
        <v>408</v>
      </c>
      <c r="F132" s="10">
        <f t="shared" ref="F132" si="161">+SUM(F130:F131)</f>
        <v>1028</v>
      </c>
      <c r="G132" s="10">
        <f t="shared" ref="G132" si="162">+SUM(G130:G131)</f>
        <v>913</v>
      </c>
      <c r="H132" s="10">
        <f t="shared" ref="H132" si="163">+SUM(H130:H131)</f>
        <v>785</v>
      </c>
      <c r="I132" s="10">
        <f t="shared" ref="I132" si="164">+SUM(I130:I131)</f>
        <v>1722</v>
      </c>
      <c r="J132" s="10">
        <f t="shared" ref="J132" si="165">+SUM(J130:J131)</f>
        <v>2221</v>
      </c>
      <c r="K132" s="10">
        <f t="shared" ref="K132" si="166">+SUM(K130:K131)</f>
        <v>2129</v>
      </c>
      <c r="L132" s="10">
        <f t="shared" ref="L132" si="167">+SUM(L130:L131)</f>
        <v>2229</v>
      </c>
      <c r="M132" s="10">
        <f t="shared" ref="M132" si="168">+SUM(M130:M131)</f>
        <v>974</v>
      </c>
      <c r="N132" s="10">
        <f t="shared" ref="N132" si="169">+SUM(N130:N131)</f>
        <v>1506</v>
      </c>
      <c r="O132" s="10">
        <f t="shared" ref="O132" si="170">+SUM(O130:O131)</f>
        <v>1384</v>
      </c>
      <c r="P132" s="10">
        <f t="shared" ref="P132" si="171">+SUM(P130:P131)</f>
        <v>853</v>
      </c>
      <c r="Q132" s="10">
        <f t="shared" ref="Q132" si="172">+SUM(Q130:Q131)</f>
        <v>1387</v>
      </c>
      <c r="R132" s="10">
        <f t="shared" ref="R132" si="173">+SUM(R130:R131)</f>
        <v>2140</v>
      </c>
      <c r="S132" s="10">
        <f t="shared" ref="S132" si="174">+SUM(S130:S131)</f>
        <v>1980</v>
      </c>
      <c r="T132" s="10">
        <f t="shared" ref="T132" si="175">+SUM(T130:T131)</f>
        <v>1990</v>
      </c>
      <c r="U132" s="10">
        <f t="shared" ref="U132" si="176">+SUM(U130:U131)</f>
        <v>206</v>
      </c>
      <c r="V132" s="10">
        <f t="shared" ref="V132" si="177">+SUM(V130:V131)</f>
        <v>-122</v>
      </c>
      <c r="W132" s="10">
        <f t="shared" ref="W132" si="178">+SUM(W130:W131)</f>
        <v>-24</v>
      </c>
      <c r="X132" s="10">
        <f t="shared" ref="X132" si="179">+SUM(X130:X131)</f>
        <v>-464</v>
      </c>
      <c r="Y132" s="10">
        <f t="shared" ref="Y132" si="180">+SUM(Y130:Y131)</f>
        <v>-19</v>
      </c>
      <c r="Z132" s="10">
        <f t="shared" ref="Z132" si="181">+SUM(Z130:Z131)</f>
        <v>-196</v>
      </c>
      <c r="AA132" s="10">
        <f t="shared" ref="AA132:AG132" si="182">+SUM(AA130:AA131)</f>
        <v>-301.04775907539988</v>
      </c>
      <c r="AB132" s="10">
        <f t="shared" si="182"/>
        <v>-999.8910691548499</v>
      </c>
      <c r="AC132" s="10">
        <f t="shared" si="182"/>
        <v>401.36802643345072</v>
      </c>
      <c r="AD132" s="10">
        <f t="shared" si="182"/>
        <v>936.72674171427479</v>
      </c>
      <c r="AE132" s="10">
        <f t="shared" si="182"/>
        <v>824.01665000963203</v>
      </c>
      <c r="AF132" s="10">
        <f t="shared" si="182"/>
        <v>189.27278770247176</v>
      </c>
      <c r="AG132" s="10">
        <f t="shared" si="182"/>
        <v>301.55363484533518</v>
      </c>
      <c r="AH132" s="10">
        <f t="shared" ref="AH132:AQ132" si="183">+SUM(AH130:AH131)</f>
        <v>956.09016987001178</v>
      </c>
      <c r="AI132" s="10">
        <f t="shared" si="183"/>
        <v>1047.6380486119438</v>
      </c>
      <c r="AJ132" s="10">
        <f t="shared" si="183"/>
        <v>927</v>
      </c>
      <c r="AK132" s="10">
        <f t="shared" si="183"/>
        <v>324</v>
      </c>
      <c r="AL132" s="10">
        <f t="shared" si="183"/>
        <v>892</v>
      </c>
      <c r="AM132" s="10">
        <f t="shared" si="183"/>
        <v>820</v>
      </c>
      <c r="AN132" s="10">
        <f t="shared" si="183"/>
        <v>637.66488180200213</v>
      </c>
      <c r="AO132" s="10">
        <f t="shared" si="183"/>
        <v>275.93920713940224</v>
      </c>
      <c r="AP132" s="10">
        <f t="shared" si="183"/>
        <v>270.66150698345336</v>
      </c>
      <c r="AQ132" s="10">
        <f t="shared" si="183"/>
        <v>485.705250463423</v>
      </c>
      <c r="AR132" s="10">
        <f t="shared" ref="AR132:AS132" si="184">+SUM(AR130:AR131)</f>
        <v>298.5381507236234</v>
      </c>
      <c r="AS132" s="10">
        <f t="shared" si="184"/>
        <v>23.995271639223574</v>
      </c>
      <c r="AT132" s="10">
        <v>270.24623949438137</v>
      </c>
      <c r="AU132" s="10">
        <v>189.23326322644971</v>
      </c>
      <c r="AV132" s="10">
        <v>236.42258095575744</v>
      </c>
      <c r="AW132" s="10">
        <f t="shared" ref="AW132:AY132" si="185">+SUM(AW130:AW131)</f>
        <v>867.65937789384407</v>
      </c>
      <c r="AX132" s="10">
        <f t="shared" si="185"/>
        <v>1136.423103508685</v>
      </c>
      <c r="AY132" s="10">
        <f t="shared" si="185"/>
        <v>1447.5551541716013</v>
      </c>
    </row>
    <row r="133" spans="1:51">
      <c r="A133" s="25"/>
      <c r="B133" s="23"/>
      <c r="C133" s="23"/>
      <c r="D133" s="23"/>
      <c r="E133" s="23"/>
      <c r="F133" s="23"/>
      <c r="G133" s="23"/>
      <c r="H133" s="23"/>
      <c r="I133" s="23"/>
      <c r="J133" s="23"/>
      <c r="K133" s="23"/>
      <c r="L133" s="23"/>
      <c r="M133" s="23"/>
      <c r="N133" s="23"/>
      <c r="O133" s="23"/>
      <c r="P133" s="23"/>
      <c r="Q133" s="23"/>
      <c r="R133" s="23"/>
      <c r="S133" s="23"/>
      <c r="T133" s="23"/>
      <c r="U133" s="23"/>
      <c r="V133" s="23"/>
      <c r="W133" s="23"/>
      <c r="X133" s="23"/>
      <c r="Y133" s="23"/>
      <c r="Z133" s="23"/>
      <c r="AA133" s="23"/>
      <c r="AB133" s="23"/>
      <c r="AC133" s="23"/>
      <c r="AD133" s="23"/>
      <c r="AE133" s="23"/>
      <c r="AF133" s="23"/>
      <c r="AG133" s="23"/>
      <c r="AH133" s="23"/>
      <c r="AI133" s="23"/>
      <c r="AJ133" s="23"/>
      <c r="AK133" s="23"/>
      <c r="AL133" s="23"/>
      <c r="AM133" s="23"/>
      <c r="AN133" s="23"/>
      <c r="AO133" s="23"/>
      <c r="AP133" s="23"/>
      <c r="AQ133" s="23"/>
      <c r="AR133" s="23"/>
      <c r="AS133" s="23"/>
      <c r="AT133" s="23"/>
      <c r="AU133" s="23"/>
      <c r="AV133" s="23"/>
      <c r="AW133" s="23"/>
      <c r="AX133" s="23"/>
      <c r="AY133" s="23"/>
    </row>
    <row r="134" spans="1:51">
      <c r="A134" s="13" t="s">
        <v>104</v>
      </c>
      <c r="B134" s="23"/>
      <c r="C134" s="23"/>
      <c r="D134" s="23"/>
      <c r="E134" s="23"/>
      <c r="F134" s="23"/>
      <c r="G134" s="23"/>
      <c r="H134" s="23"/>
      <c r="I134" s="23"/>
      <c r="J134" s="23"/>
      <c r="K134" s="23"/>
      <c r="L134" s="23"/>
      <c r="M134" s="23"/>
      <c r="N134" s="23"/>
      <c r="O134" s="23"/>
      <c r="P134" s="23"/>
      <c r="Q134" s="23"/>
      <c r="R134" s="23"/>
      <c r="S134" s="23"/>
      <c r="T134" s="23"/>
      <c r="U134" s="23"/>
      <c r="V134" s="23"/>
      <c r="W134" s="23"/>
      <c r="X134" s="23"/>
      <c r="Y134" s="23"/>
      <c r="Z134" s="23"/>
      <c r="AA134" s="23"/>
      <c r="AB134" s="23"/>
      <c r="AC134" s="23"/>
      <c r="AD134" s="23"/>
      <c r="AE134" s="23"/>
      <c r="AF134" s="23"/>
      <c r="AG134" s="23"/>
      <c r="AH134" s="23"/>
      <c r="AI134" s="23"/>
      <c r="AJ134" s="23"/>
      <c r="AK134" s="23"/>
      <c r="AL134" s="23"/>
      <c r="AM134" s="23"/>
      <c r="AN134" s="23"/>
      <c r="AO134" s="23"/>
      <c r="AP134" s="23"/>
      <c r="AQ134" s="23"/>
      <c r="AR134" s="23"/>
      <c r="AS134" s="23"/>
      <c r="AT134" s="23"/>
      <c r="AU134" s="23"/>
      <c r="AV134" s="23"/>
      <c r="AW134" s="23"/>
      <c r="AX134" s="23"/>
      <c r="AY134" s="23"/>
    </row>
    <row r="135" spans="1:51">
      <c r="A135" s="25" t="s">
        <v>107</v>
      </c>
      <c r="B135" s="8">
        <v>1392.3357500000079</v>
      </c>
      <c r="C135" s="8">
        <v>1628.6406500000078</v>
      </c>
      <c r="D135" s="8">
        <v>2461.8994220000077</v>
      </c>
      <c r="E135" s="8">
        <v>2128.1207999999979</v>
      </c>
      <c r="F135" s="8">
        <v>2733.6438959999982</v>
      </c>
      <c r="G135" s="8">
        <v>2944.8396959999982</v>
      </c>
      <c r="H135" s="8">
        <v>3706.8683949999981</v>
      </c>
      <c r="I135" s="8">
        <v>1975.3900725599997</v>
      </c>
      <c r="J135" s="8">
        <v>2510.69825110802</v>
      </c>
      <c r="K135" s="8">
        <v>2695.3630787360207</v>
      </c>
      <c r="L135" s="8">
        <v>3703.7766047560208</v>
      </c>
      <c r="M135" s="8">
        <v>1878.0046460000015</v>
      </c>
      <c r="N135" s="8">
        <v>3030.632207663999</v>
      </c>
      <c r="O135" s="8">
        <v>3171.3139876639993</v>
      </c>
      <c r="P135" s="8">
        <v>3840.3600316639995</v>
      </c>
      <c r="Q135" s="8">
        <v>1722.6471840000008</v>
      </c>
      <c r="R135" s="8">
        <v>1986.980134000001</v>
      </c>
      <c r="S135" s="8">
        <v>2114.8877500000008</v>
      </c>
      <c r="T135" s="8">
        <v>2962.1975137500008</v>
      </c>
      <c r="U135" s="8">
        <v>1769.584660000002</v>
      </c>
      <c r="V135" s="8">
        <v>2281.1297716666686</v>
      </c>
      <c r="W135" s="8">
        <v>2460.8793716666687</v>
      </c>
      <c r="X135" s="8">
        <v>3221.4752916666685</v>
      </c>
      <c r="Y135" s="8">
        <v>1129.3916999999999</v>
      </c>
      <c r="Z135" s="8">
        <v>1292.5656729999996</v>
      </c>
      <c r="AA135" s="8">
        <f>1404867.993/1000</f>
        <v>1404.8679930000001</v>
      </c>
      <c r="AB135" s="8">
        <f>1646314.453/1000</f>
        <v>1646.314453</v>
      </c>
      <c r="AC135" s="8">
        <f>432490.311999999/1000</f>
        <v>432.49031199999899</v>
      </c>
      <c r="AD135" s="8">
        <f>531127.311999999/1000</f>
        <v>531.12731199999894</v>
      </c>
      <c r="AE135" s="8">
        <v>598.79701199999897</v>
      </c>
      <c r="AF135" s="8">
        <v>847.76149199999895</v>
      </c>
      <c r="AG135" s="8">
        <v>283.41178000000002</v>
      </c>
      <c r="AH135" s="8">
        <v>366.83577600000001</v>
      </c>
      <c r="AI135" s="8">
        <v>473.73908879999999</v>
      </c>
      <c r="AJ135" s="8">
        <v>613</v>
      </c>
      <c r="AK135" s="8">
        <v>202</v>
      </c>
      <c r="AL135" s="8">
        <v>335</v>
      </c>
      <c r="AM135" s="8">
        <v>541</v>
      </c>
      <c r="AN135" s="8">
        <v>776.25164449999875</v>
      </c>
      <c r="AO135" s="8">
        <v>336.57862939999961</v>
      </c>
      <c r="AP135" s="8">
        <v>386.78437199999951</v>
      </c>
      <c r="AQ135" s="8">
        <v>522.34585079999886</v>
      </c>
      <c r="AR135" s="8">
        <v>737.88588479999873</v>
      </c>
      <c r="AS135" s="8">
        <v>188.80487519999971</v>
      </c>
      <c r="AT135" s="8">
        <v>304.11188299999975</v>
      </c>
      <c r="AU135" s="8">
        <v>430.06528219999973</v>
      </c>
      <c r="AV135" s="8">
        <v>681.92047539999965</v>
      </c>
      <c r="AW135" s="8">
        <v>177.16096873333328</v>
      </c>
      <c r="AX135" s="8">
        <v>295.96222393333318</v>
      </c>
      <c r="AY135" s="8">
        <v>442.82352980000002</v>
      </c>
    </row>
    <row r="136" spans="1:51">
      <c r="A136" s="25" t="s">
        <v>154</v>
      </c>
      <c r="B136" s="8">
        <v>5361</v>
      </c>
      <c r="C136" s="8">
        <v>6951</v>
      </c>
      <c r="D136" s="8">
        <v>9972</v>
      </c>
      <c r="E136" s="8">
        <v>6444</v>
      </c>
      <c r="F136" s="8">
        <v>8508</v>
      </c>
      <c r="G136" s="8">
        <v>9725</v>
      </c>
      <c r="H136" s="8">
        <v>13284</v>
      </c>
      <c r="I136" s="8">
        <v>8122</v>
      </c>
      <c r="J136" s="8">
        <v>10814</v>
      </c>
      <c r="K136" s="8">
        <v>11797</v>
      </c>
      <c r="L136" s="8">
        <v>15623</v>
      </c>
      <c r="M136" s="8">
        <v>6701</v>
      </c>
      <c r="N136" s="8">
        <v>10967</v>
      </c>
      <c r="O136" s="8">
        <v>11728</v>
      </c>
      <c r="P136" s="8">
        <v>14794</v>
      </c>
      <c r="Q136" s="8">
        <v>7735</v>
      </c>
      <c r="R136" s="8">
        <v>9071</v>
      </c>
      <c r="S136" s="8">
        <v>9938</v>
      </c>
      <c r="T136" s="8">
        <v>13760</v>
      </c>
      <c r="U136" s="8">
        <v>6145</v>
      </c>
      <c r="V136" s="8">
        <v>7965</v>
      </c>
      <c r="W136" s="8">
        <v>9172</v>
      </c>
      <c r="X136" s="8">
        <v>12811</v>
      </c>
      <c r="Y136" s="8">
        <v>4655</v>
      </c>
      <c r="Z136" s="8">
        <v>5221</v>
      </c>
      <c r="AA136" s="8">
        <f>6015267.80178651/1000</f>
        <v>6015.2678017865101</v>
      </c>
      <c r="AB136" s="8">
        <v>7131.9868001756931</v>
      </c>
      <c r="AC136" s="8">
        <v>1681.8917233728221</v>
      </c>
      <c r="AD136" s="8">
        <f>2223323.35079907/1000</f>
        <v>2223.3233507990703</v>
      </c>
      <c r="AE136" s="8">
        <v>2560.1525613125677</v>
      </c>
      <c r="AF136" s="8">
        <v>3599.3139149408426</v>
      </c>
      <c r="AG136" s="8">
        <v>810.93833528883806</v>
      </c>
      <c r="AH136" s="8">
        <v>1171.1001700777315</v>
      </c>
      <c r="AI136" s="8">
        <v>1760.2157695219553</v>
      </c>
      <c r="AJ136" s="8">
        <v>2433</v>
      </c>
      <c r="AK136" s="8">
        <v>871</v>
      </c>
      <c r="AL136" s="8">
        <v>1576</v>
      </c>
      <c r="AM136" s="8">
        <v>2822</v>
      </c>
      <c r="AN136" s="8">
        <v>4075.0004334442974</v>
      </c>
      <c r="AO136" s="8">
        <v>1652.2953606625733</v>
      </c>
      <c r="AP136" s="8">
        <v>1982.9654108806963</v>
      </c>
      <c r="AQ136" s="8">
        <v>2747.2274614760427</v>
      </c>
      <c r="AR136" s="8">
        <v>3967.6422932761807</v>
      </c>
      <c r="AS136" s="8">
        <v>1135.662261995474</v>
      </c>
      <c r="AT136" s="8">
        <v>1958.9739205671265</v>
      </c>
      <c r="AU136" s="8">
        <v>2827.8171592494573</v>
      </c>
      <c r="AV136" s="8">
        <v>4349.0465122604346</v>
      </c>
      <c r="AW136" s="8">
        <v>1028.2585160547706</v>
      </c>
      <c r="AX136" s="8">
        <v>1816.4176399546268</v>
      </c>
      <c r="AY136" s="8">
        <v>2821.5140823027059</v>
      </c>
    </row>
    <row r="137" spans="1:51">
      <c r="A137" s="25" t="s">
        <v>155</v>
      </c>
      <c r="B137" s="8">
        <v>-5290</v>
      </c>
      <c r="C137" s="8">
        <v>-6771</v>
      </c>
      <c r="D137" s="8">
        <v>-9918</v>
      </c>
      <c r="E137" s="8">
        <v>-6783</v>
      </c>
      <c r="F137" s="8">
        <v>-9598</v>
      </c>
      <c r="G137" s="8">
        <v>-11485</v>
      </c>
      <c r="H137" s="8">
        <v>-15543</v>
      </c>
      <c r="I137" s="8">
        <v>-8393</v>
      </c>
      <c r="J137" s="8">
        <v>-11810</v>
      </c>
      <c r="K137" s="8">
        <v>-13045</v>
      </c>
      <c r="L137" s="8">
        <v>-17004</v>
      </c>
      <c r="M137" s="8">
        <v>-6957</v>
      </c>
      <c r="N137" s="8">
        <v>-11778</v>
      </c>
      <c r="O137" s="8">
        <v>-12946</v>
      </c>
      <c r="P137" s="8">
        <v>-15950</v>
      </c>
      <c r="Q137" s="8">
        <v>-7536</v>
      </c>
      <c r="R137" s="8">
        <v>-8832</v>
      </c>
      <c r="S137" s="8">
        <v>-10157</v>
      </c>
      <c r="T137" s="8">
        <v>-14239</v>
      </c>
      <c r="U137" s="8">
        <v>-6483</v>
      </c>
      <c r="V137" s="8">
        <v>-8440</v>
      </c>
      <c r="W137" s="8">
        <v>-10086</v>
      </c>
      <c r="X137" s="8">
        <v>-14005</v>
      </c>
      <c r="Y137" s="8">
        <v>-5122</v>
      </c>
      <c r="Z137" s="8">
        <v>-6425</v>
      </c>
      <c r="AA137" s="8">
        <v>-7403.3009749944122</v>
      </c>
      <c r="AB137" s="8">
        <v>-8705.7072731851131</v>
      </c>
      <c r="AC137" s="8">
        <v>-1876.0186511740687</v>
      </c>
      <c r="AD137" s="8">
        <v>-2784.4520338359416</v>
      </c>
      <c r="AE137" s="8">
        <v>-3294.8055217341011</v>
      </c>
      <c r="AF137" s="8">
        <v>-4796.4874188863068</v>
      </c>
      <c r="AG137" s="8">
        <v>-595.66413153885105</v>
      </c>
      <c r="AH137" s="8">
        <v>-1782.5170290817566</v>
      </c>
      <c r="AI137" s="8">
        <v>-2432.4145548906222</v>
      </c>
      <c r="AJ137" s="8">
        <v>-3163</v>
      </c>
      <c r="AK137" s="8">
        <v>-910</v>
      </c>
      <c r="AL137" s="8">
        <v>-1661</v>
      </c>
      <c r="AM137" s="8">
        <v>-2882</v>
      </c>
      <c r="AN137" s="8">
        <v>-3839.3673431985812</v>
      </c>
      <c r="AO137" s="8">
        <v>-1529.0650394600398</v>
      </c>
      <c r="AP137" s="8">
        <v>-1955.4294554350126</v>
      </c>
      <c r="AQ137" s="8">
        <v>-2689.2830759605959</v>
      </c>
      <c r="AR137" s="8">
        <v>-3804.1596658926064</v>
      </c>
      <c r="AS137" s="8">
        <v>-1321.4803866441669</v>
      </c>
      <c r="AT137" s="8">
        <v>-2346.4571086765159</v>
      </c>
      <c r="AU137" s="8">
        <v>-3232.5256328592604</v>
      </c>
      <c r="AV137" s="8">
        <v>-4594.8860745259353</v>
      </c>
      <c r="AW137" s="8">
        <v>-894.06953720846968</v>
      </c>
      <c r="AX137" s="8">
        <v>-1837.2192164026189</v>
      </c>
      <c r="AY137" s="8">
        <v>-2802.8148461539085</v>
      </c>
    </row>
    <row r="138" spans="1:51">
      <c r="A138" s="6" t="s">
        <v>108</v>
      </c>
      <c r="B138" s="10">
        <f>+SUM(B136:B137)</f>
        <v>71</v>
      </c>
      <c r="C138" s="10">
        <f t="shared" ref="C138" si="186">+SUM(C136:C137)</f>
        <v>180</v>
      </c>
      <c r="D138" s="10">
        <f t="shared" ref="D138" si="187">+SUM(D136:D137)</f>
        <v>54</v>
      </c>
      <c r="E138" s="10">
        <f t="shared" ref="E138" si="188">+SUM(E136:E137)</f>
        <v>-339</v>
      </c>
      <c r="F138" s="10">
        <f t="shared" ref="F138" si="189">+SUM(F136:F137)</f>
        <v>-1090</v>
      </c>
      <c r="G138" s="10">
        <f t="shared" ref="G138" si="190">+SUM(G136:G137)</f>
        <v>-1760</v>
      </c>
      <c r="H138" s="10">
        <f t="shared" ref="H138" si="191">+SUM(H136:H137)</f>
        <v>-2259</v>
      </c>
      <c r="I138" s="10">
        <f t="shared" ref="I138" si="192">+SUM(I136:I137)</f>
        <v>-271</v>
      </c>
      <c r="J138" s="10">
        <f t="shared" ref="J138" si="193">+SUM(J136:J137)</f>
        <v>-996</v>
      </c>
      <c r="K138" s="10">
        <f t="shared" ref="K138" si="194">+SUM(K136:K137)</f>
        <v>-1248</v>
      </c>
      <c r="L138" s="10">
        <f t="shared" ref="L138" si="195">+SUM(L136:L137)</f>
        <v>-1381</v>
      </c>
      <c r="M138" s="10">
        <f t="shared" ref="M138" si="196">+SUM(M136:M137)</f>
        <v>-256</v>
      </c>
      <c r="N138" s="10">
        <f t="shared" ref="N138" si="197">+SUM(N136:N137)</f>
        <v>-811</v>
      </c>
      <c r="O138" s="10">
        <f t="shared" ref="O138" si="198">+SUM(O136:O137)</f>
        <v>-1218</v>
      </c>
      <c r="P138" s="10">
        <f t="shared" ref="P138" si="199">+SUM(P136:P137)</f>
        <v>-1156</v>
      </c>
      <c r="Q138" s="10">
        <f t="shared" ref="Q138" si="200">+SUM(Q136:Q137)</f>
        <v>199</v>
      </c>
      <c r="R138" s="10">
        <f t="shared" ref="R138" si="201">+SUM(R136:R137)</f>
        <v>239</v>
      </c>
      <c r="S138" s="10">
        <f t="shared" ref="S138" si="202">+SUM(S136:S137)</f>
        <v>-219</v>
      </c>
      <c r="T138" s="10">
        <f t="shared" ref="T138" si="203">+SUM(T136:T137)</f>
        <v>-479</v>
      </c>
      <c r="U138" s="10">
        <f t="shared" ref="U138" si="204">+SUM(U136:U137)</f>
        <v>-338</v>
      </c>
      <c r="V138" s="10">
        <f t="shared" ref="V138" si="205">+SUM(V136:V137)</f>
        <v>-475</v>
      </c>
      <c r="W138" s="10">
        <f t="shared" ref="W138" si="206">+SUM(W136:W137)</f>
        <v>-914</v>
      </c>
      <c r="X138" s="10">
        <f t="shared" ref="X138" si="207">+SUM(X136:X137)</f>
        <v>-1194</v>
      </c>
      <c r="Y138" s="10">
        <f t="shared" ref="Y138" si="208">+SUM(Y136:Y137)</f>
        <v>-467</v>
      </c>
      <c r="Z138" s="10">
        <f t="shared" ref="Z138" si="209">+SUM(Z136:Z137)</f>
        <v>-1204</v>
      </c>
      <c r="AA138" s="10">
        <f t="shared" ref="AA138:AG138" si="210">+SUM(AA136:AA137)</f>
        <v>-1388.0331732079021</v>
      </c>
      <c r="AB138" s="10">
        <f t="shared" si="210"/>
        <v>-1573.7204730094199</v>
      </c>
      <c r="AC138" s="10">
        <f t="shared" si="210"/>
        <v>-194.12692780124667</v>
      </c>
      <c r="AD138" s="10">
        <f t="shared" si="210"/>
        <v>-561.12868303687128</v>
      </c>
      <c r="AE138" s="10">
        <f t="shared" si="210"/>
        <v>-734.65296042153341</v>
      </c>
      <c r="AF138" s="10">
        <f t="shared" si="210"/>
        <v>-1197.1735039454643</v>
      </c>
      <c r="AG138" s="10">
        <f t="shared" si="210"/>
        <v>215.27420374998701</v>
      </c>
      <c r="AH138" s="10">
        <f t="shared" ref="AH138:AQ138" si="211">+SUM(AH136:AH137)</f>
        <v>-611.41685900402513</v>
      </c>
      <c r="AI138" s="10">
        <f t="shared" si="211"/>
        <v>-672.1987853686669</v>
      </c>
      <c r="AJ138" s="10">
        <f t="shared" si="211"/>
        <v>-730</v>
      </c>
      <c r="AK138" s="10">
        <f t="shared" si="211"/>
        <v>-39</v>
      </c>
      <c r="AL138" s="10">
        <f t="shared" si="211"/>
        <v>-85</v>
      </c>
      <c r="AM138" s="10">
        <f t="shared" si="211"/>
        <v>-60</v>
      </c>
      <c r="AN138" s="10">
        <f t="shared" si="211"/>
        <v>235.63309024571618</v>
      </c>
      <c r="AO138" s="10">
        <f t="shared" si="211"/>
        <v>123.23032120253356</v>
      </c>
      <c r="AP138" s="10">
        <f t="shared" si="211"/>
        <v>27.535955445683612</v>
      </c>
      <c r="AQ138" s="10">
        <f t="shared" si="211"/>
        <v>57.944385515446811</v>
      </c>
      <c r="AR138" s="10">
        <f t="shared" ref="AR138:AS138" si="212">+SUM(AR136:AR137)</f>
        <v>163.48262738357425</v>
      </c>
      <c r="AS138" s="10">
        <f t="shared" si="212"/>
        <v>-185.8181246486929</v>
      </c>
      <c r="AT138" s="10">
        <v>-387.4831881093894</v>
      </c>
      <c r="AU138" s="10">
        <v>-404.70847360980315</v>
      </c>
      <c r="AV138" s="10">
        <v>-245.83956226550072</v>
      </c>
      <c r="AW138" s="10">
        <f t="shared" ref="AW138:AY138" si="213">+SUM(AW136:AW137)</f>
        <v>134.18897884630087</v>
      </c>
      <c r="AX138" s="10">
        <f t="shared" si="213"/>
        <v>-20.801576447992147</v>
      </c>
      <c r="AY138" s="10">
        <f t="shared" si="213"/>
        <v>18.699236148797354</v>
      </c>
    </row>
    <row r="139" spans="1:51">
      <c r="A139" s="25"/>
      <c r="B139" s="23"/>
      <c r="C139" s="23"/>
      <c r="D139" s="23"/>
      <c r="E139" s="23"/>
      <c r="F139" s="23"/>
      <c r="G139" s="23"/>
      <c r="H139" s="23"/>
      <c r="I139" s="23"/>
      <c r="J139" s="23"/>
      <c r="K139" s="23"/>
      <c r="L139" s="23"/>
      <c r="M139" s="23"/>
      <c r="N139" s="23"/>
      <c r="O139" s="23"/>
      <c r="P139" s="23"/>
      <c r="Q139" s="23"/>
      <c r="R139" s="23"/>
      <c r="S139" s="23"/>
      <c r="T139" s="23"/>
      <c r="U139" s="23"/>
      <c r="V139" s="23"/>
      <c r="W139" s="23"/>
      <c r="X139" s="23"/>
      <c r="Y139" s="23"/>
      <c r="Z139" s="23"/>
      <c r="AA139" s="23"/>
      <c r="AB139" s="23"/>
      <c r="AC139" s="23"/>
      <c r="AD139" s="23"/>
      <c r="AE139" s="23"/>
      <c r="AF139" s="23"/>
      <c r="AG139" s="23"/>
      <c r="AH139" s="23"/>
      <c r="AI139" s="23"/>
      <c r="AJ139" s="23"/>
      <c r="AK139" s="23"/>
      <c r="AL139" s="23"/>
      <c r="AM139" s="23"/>
      <c r="AN139" s="23"/>
      <c r="AO139" s="23"/>
      <c r="AP139" s="23"/>
      <c r="AQ139" s="23"/>
      <c r="AR139" s="23"/>
      <c r="AS139" s="23"/>
      <c r="AT139" s="23"/>
      <c r="AU139" s="23"/>
      <c r="AV139" s="23"/>
      <c r="AW139" s="23"/>
      <c r="AX139" s="23"/>
      <c r="AY139" s="23"/>
    </row>
    <row r="140" spans="1:51">
      <c r="A140" s="13" t="s">
        <v>105</v>
      </c>
      <c r="B140" s="23"/>
      <c r="C140" s="23"/>
      <c r="D140" s="23"/>
      <c r="E140" s="23"/>
      <c r="F140" s="23"/>
      <c r="G140" s="23"/>
      <c r="H140" s="23"/>
      <c r="I140" s="23"/>
      <c r="J140" s="23"/>
      <c r="K140" s="23"/>
      <c r="L140" s="23"/>
      <c r="M140" s="23"/>
      <c r="N140" s="23"/>
      <c r="O140" s="23"/>
      <c r="P140" s="23"/>
      <c r="Q140" s="23"/>
      <c r="R140" s="23"/>
      <c r="S140" s="23"/>
      <c r="T140" s="23"/>
      <c r="U140" s="23"/>
      <c r="V140" s="23"/>
      <c r="W140" s="23"/>
      <c r="X140" s="23"/>
      <c r="Y140" s="23"/>
      <c r="Z140" s="23"/>
      <c r="AA140" s="23"/>
      <c r="AB140" s="23"/>
      <c r="AC140" s="23"/>
      <c r="AD140" s="23"/>
      <c r="AE140" s="23"/>
      <c r="AF140" s="23"/>
      <c r="AG140" s="23"/>
      <c r="AH140" s="23"/>
      <c r="AI140" s="23"/>
      <c r="AJ140" s="23"/>
      <c r="AK140" s="23"/>
      <c r="AL140" s="23"/>
      <c r="AM140" s="23"/>
      <c r="AN140" s="23"/>
      <c r="AO140" s="23"/>
      <c r="AP140" s="23"/>
      <c r="AQ140" s="23"/>
      <c r="AR140" s="23"/>
      <c r="AS140" s="23"/>
      <c r="AT140" s="23"/>
      <c r="AU140" s="23"/>
      <c r="AV140" s="23"/>
      <c r="AW140" s="23"/>
      <c r="AX140" s="23"/>
      <c r="AY140" s="23"/>
    </row>
    <row r="141" spans="1:51">
      <c r="A141" s="25" t="s">
        <v>107</v>
      </c>
      <c r="B141" s="8">
        <v>0</v>
      </c>
      <c r="C141" s="8">
        <v>0</v>
      </c>
      <c r="D141" s="8">
        <v>0</v>
      </c>
      <c r="E141" s="8">
        <v>0</v>
      </c>
      <c r="F141" s="8">
        <v>0</v>
      </c>
      <c r="G141" s="8">
        <v>0</v>
      </c>
      <c r="H141" s="8">
        <v>135.82499999999999</v>
      </c>
      <c r="I141" s="8">
        <v>76.58</v>
      </c>
      <c r="J141" s="8">
        <v>76.58</v>
      </c>
      <c r="K141" s="8">
        <v>76.58</v>
      </c>
      <c r="L141" s="8">
        <v>104.74</v>
      </c>
      <c r="M141" s="8">
        <v>459.64</v>
      </c>
      <c r="N141" s="8">
        <v>459.64</v>
      </c>
      <c r="O141" s="8">
        <v>459.64</v>
      </c>
      <c r="P141" s="8">
        <v>459.64</v>
      </c>
      <c r="Q141" s="8">
        <v>203.98249999999999</v>
      </c>
      <c r="R141" s="8">
        <v>203.98249999999999</v>
      </c>
      <c r="S141" s="8">
        <v>203.98249999999999</v>
      </c>
      <c r="T141" s="8">
        <v>279.3775</v>
      </c>
      <c r="U141" s="8">
        <v>315.22250000000003</v>
      </c>
      <c r="V141" s="8">
        <v>315.22250000000003</v>
      </c>
      <c r="W141" s="8">
        <v>315.22250000000003</v>
      </c>
      <c r="X141" s="8">
        <v>333.5025</v>
      </c>
      <c r="Y141" s="8">
        <v>787.97</v>
      </c>
      <c r="Z141" s="8">
        <v>787.97</v>
      </c>
      <c r="AA141" s="8">
        <f>787970/1000</f>
        <v>787.97</v>
      </c>
      <c r="AB141" s="8">
        <f>803355/1000</f>
        <v>803.35500000000002</v>
      </c>
      <c r="AC141" s="8">
        <f>555832.5/1000</f>
        <v>555.83249999999998</v>
      </c>
      <c r="AD141" s="8">
        <f>555832.5/1000</f>
        <v>555.83249999999998</v>
      </c>
      <c r="AE141" s="8">
        <v>555.83249999999998</v>
      </c>
      <c r="AF141" s="8">
        <v>628.54250000000002</v>
      </c>
      <c r="AG141" s="8">
        <v>735.55600000000004</v>
      </c>
      <c r="AH141" s="8">
        <v>735.55619999999999</v>
      </c>
      <c r="AI141" s="8">
        <v>735.55619999999999</v>
      </c>
      <c r="AJ141" s="8">
        <v>939</v>
      </c>
      <c r="AK141" s="8">
        <v>1534</v>
      </c>
      <c r="AL141" s="8">
        <v>1534</v>
      </c>
      <c r="AM141" s="8">
        <v>1534</v>
      </c>
      <c r="AN141" s="8">
        <v>1652.04</v>
      </c>
      <c r="AO141" s="8">
        <v>1219.9090909090908</v>
      </c>
      <c r="AP141" s="8">
        <v>1219.9090909090908</v>
      </c>
      <c r="AQ141" s="8">
        <v>1219.9090909090908</v>
      </c>
      <c r="AR141" s="8">
        <v>1654.4210909090909</v>
      </c>
      <c r="AS141" s="8">
        <v>2020.4063623439999</v>
      </c>
      <c r="AT141" s="8">
        <v>2020.4066823439998</v>
      </c>
      <c r="AU141" s="8">
        <v>2020.4066823439998</v>
      </c>
      <c r="AV141" s="8">
        <v>2303.9507714319998</v>
      </c>
      <c r="AW141" s="8">
        <v>2853.0190358240002</v>
      </c>
      <c r="AX141" s="8">
        <v>2853.0190358240002</v>
      </c>
      <c r="AY141" s="8">
        <v>2853.0190358240002</v>
      </c>
    </row>
    <row r="142" spans="1:51">
      <c r="A142" s="25" t="s">
        <v>154</v>
      </c>
      <c r="B142" s="8">
        <v>0</v>
      </c>
      <c r="C142" s="8">
        <v>0</v>
      </c>
      <c r="D142" s="8">
        <v>0</v>
      </c>
      <c r="E142" s="8">
        <v>0</v>
      </c>
      <c r="F142" s="8">
        <v>0</v>
      </c>
      <c r="G142" s="8">
        <v>0</v>
      </c>
      <c r="H142" s="8">
        <v>1280</v>
      </c>
      <c r="I142" s="8">
        <v>631</v>
      </c>
      <c r="J142" s="8">
        <v>631</v>
      </c>
      <c r="K142" s="8">
        <v>631</v>
      </c>
      <c r="L142" s="8">
        <v>831</v>
      </c>
      <c r="M142" s="8">
        <v>3169</v>
      </c>
      <c r="N142" s="8">
        <v>3169</v>
      </c>
      <c r="O142" s="8">
        <v>3169</v>
      </c>
      <c r="P142" s="8">
        <v>3169</v>
      </c>
      <c r="Q142" s="8">
        <v>1761</v>
      </c>
      <c r="R142" s="8">
        <v>1765</v>
      </c>
      <c r="S142" s="8">
        <v>1765</v>
      </c>
      <c r="T142" s="8">
        <v>2235</v>
      </c>
      <c r="U142" s="8">
        <v>2660</v>
      </c>
      <c r="V142" s="8">
        <v>2873</v>
      </c>
      <c r="W142" s="8">
        <v>2873</v>
      </c>
      <c r="X142" s="8">
        <v>2980</v>
      </c>
      <c r="Y142" s="8">
        <v>4253</v>
      </c>
      <c r="Z142" s="8">
        <v>4409</v>
      </c>
      <c r="AA142" s="8">
        <f>4408640.23985184/1000</f>
        <v>4408.6402398518394</v>
      </c>
      <c r="AB142" s="8">
        <v>4528.5977398518353</v>
      </c>
      <c r="AC142" s="8">
        <v>5339.8080999999993</v>
      </c>
      <c r="AD142" s="8">
        <f>5329425.72727921/1000</f>
        <v>5329.4257272792102</v>
      </c>
      <c r="AE142" s="8">
        <v>5329.425727279212</v>
      </c>
      <c r="AF142" s="8">
        <v>5770.4808265699921</v>
      </c>
      <c r="AG142" s="8">
        <v>4096.2495323451021</v>
      </c>
      <c r="AH142" s="8">
        <v>4096.2506550706967</v>
      </c>
      <c r="AI142" s="8">
        <v>4096.2506550706967</v>
      </c>
      <c r="AJ142" s="8">
        <v>5677</v>
      </c>
      <c r="AK142" s="8">
        <v>6478</v>
      </c>
      <c r="AL142" s="8">
        <v>6478</v>
      </c>
      <c r="AM142" s="8">
        <v>6478</v>
      </c>
      <c r="AN142" s="8">
        <v>7358.0318001476671</v>
      </c>
      <c r="AO142" s="8">
        <v>7474.8847455998157</v>
      </c>
      <c r="AP142" s="8">
        <v>7908.4879090315126</v>
      </c>
      <c r="AQ142" s="8">
        <v>7908.4879090315126</v>
      </c>
      <c r="AR142" s="8">
        <v>10909.335557914446</v>
      </c>
      <c r="AS142" s="8">
        <v>13039.968909370442</v>
      </c>
      <c r="AT142" s="8">
        <v>13226.861659825754</v>
      </c>
      <c r="AU142" s="8">
        <v>13226.861659825754</v>
      </c>
      <c r="AV142" s="8">
        <v>15328.671098280329</v>
      </c>
      <c r="AW142" s="8">
        <v>21260.434621797853</v>
      </c>
      <c r="AX142" s="8">
        <v>21385.986997970831</v>
      </c>
      <c r="AY142" s="8">
        <v>21385.986997970831</v>
      </c>
    </row>
    <row r="143" spans="1:51">
      <c r="A143" s="25" t="s">
        <v>155</v>
      </c>
      <c r="B143" s="8">
        <v>0</v>
      </c>
      <c r="C143" s="8">
        <v>0</v>
      </c>
      <c r="D143" s="8">
        <v>0</v>
      </c>
      <c r="E143" s="8">
        <v>0</v>
      </c>
      <c r="F143" s="8">
        <v>0</v>
      </c>
      <c r="G143" s="8">
        <v>0</v>
      </c>
      <c r="H143" s="8">
        <v>-1283</v>
      </c>
      <c r="I143" s="8">
        <v>-482</v>
      </c>
      <c r="J143" s="8">
        <v>-461</v>
      </c>
      <c r="K143" s="8">
        <v>-461</v>
      </c>
      <c r="L143" s="8">
        <v>-660</v>
      </c>
      <c r="M143" s="8">
        <v>-2772</v>
      </c>
      <c r="N143" s="8">
        <v>-2828</v>
      </c>
      <c r="O143" s="8">
        <v>-3131</v>
      </c>
      <c r="P143" s="8">
        <v>-2828</v>
      </c>
      <c r="Q143" s="8">
        <v>-1509</v>
      </c>
      <c r="R143" s="8">
        <v>-1386</v>
      </c>
      <c r="S143" s="8">
        <v>-1386</v>
      </c>
      <c r="T143" s="8">
        <v>-1715</v>
      </c>
      <c r="U143" s="8">
        <v>-2254</v>
      </c>
      <c r="V143" s="8">
        <v>-2269</v>
      </c>
      <c r="W143" s="8">
        <v>-2269</v>
      </c>
      <c r="X143" s="8">
        <v>-2279</v>
      </c>
      <c r="Y143" s="8">
        <v>-3159</v>
      </c>
      <c r="Z143" s="8">
        <v>-3990</v>
      </c>
      <c r="AA143" s="8">
        <v>-3990.1046280650467</v>
      </c>
      <c r="AB143" s="8">
        <v>-4062.7478718318962</v>
      </c>
      <c r="AC143" s="8">
        <v>-4861.4045165540347</v>
      </c>
      <c r="AD143" s="8">
        <v>-4512.076423551368</v>
      </c>
      <c r="AE143" s="8">
        <v>-4512.8419899371183</v>
      </c>
      <c r="AF143" s="8">
        <v>-4839.1939582650339</v>
      </c>
      <c r="AG143" s="8">
        <v>-3876.1598047041552</v>
      </c>
      <c r="AH143" s="8">
        <v>-3824.4526500790876</v>
      </c>
      <c r="AI143" s="8">
        <v>-3824.4526500790876</v>
      </c>
      <c r="AJ143" s="8">
        <v>-4321</v>
      </c>
      <c r="AK143" s="8">
        <v>-6856</v>
      </c>
      <c r="AL143" s="8">
        <v>-6563</v>
      </c>
      <c r="AM143" s="8">
        <v>-6564</v>
      </c>
      <c r="AN143" s="8">
        <v>-6843.3855509117839</v>
      </c>
      <c r="AO143" s="8">
        <v>-7101.4796931921646</v>
      </c>
      <c r="AP143" s="8">
        <v>-8196.0863260842452</v>
      </c>
      <c r="AQ143" s="8">
        <v>-8196.0863260842452</v>
      </c>
      <c r="AR143" s="8">
        <v>-10968.516597766989</v>
      </c>
      <c r="AS143" s="8">
        <v>-12436.688439820615</v>
      </c>
      <c r="AT143" s="8">
        <v>-14243.110735059254</v>
      </c>
      <c r="AU143" s="8">
        <v>-14243.110735059254</v>
      </c>
      <c r="AV143" s="8">
        <v>-15813.521607129685</v>
      </c>
      <c r="AW143" s="8">
        <v>-20382.798198322533</v>
      </c>
      <c r="AX143" s="8">
        <v>-19072.812992056519</v>
      </c>
      <c r="AY143" s="8">
        <v>-18653</v>
      </c>
    </row>
    <row r="144" spans="1:51">
      <c r="A144" s="6" t="s">
        <v>108</v>
      </c>
      <c r="B144" s="10">
        <f>+SUM(B142:B143)</f>
        <v>0</v>
      </c>
      <c r="C144" s="10">
        <f t="shared" ref="C144" si="214">+SUM(C142:C143)</f>
        <v>0</v>
      </c>
      <c r="D144" s="10">
        <f t="shared" ref="D144" si="215">+SUM(D142:D143)</f>
        <v>0</v>
      </c>
      <c r="E144" s="10">
        <f t="shared" ref="E144" si="216">+SUM(E142:E143)</f>
        <v>0</v>
      </c>
      <c r="F144" s="10">
        <f t="shared" ref="F144" si="217">+SUM(F142:F143)</f>
        <v>0</v>
      </c>
      <c r="G144" s="10">
        <f t="shared" ref="G144" si="218">+SUM(G142:G143)</f>
        <v>0</v>
      </c>
      <c r="H144" s="10">
        <f t="shared" ref="H144" si="219">+SUM(H142:H143)</f>
        <v>-3</v>
      </c>
      <c r="I144" s="10">
        <f t="shared" ref="I144" si="220">+SUM(I142:I143)</f>
        <v>149</v>
      </c>
      <c r="J144" s="10">
        <f t="shared" ref="J144" si="221">+SUM(J142:J143)</f>
        <v>170</v>
      </c>
      <c r="K144" s="10">
        <f t="shared" ref="K144" si="222">+SUM(K142:K143)</f>
        <v>170</v>
      </c>
      <c r="L144" s="10">
        <f t="shared" ref="L144" si="223">+SUM(L142:L143)</f>
        <v>171</v>
      </c>
      <c r="M144" s="10">
        <f t="shared" ref="M144" si="224">+SUM(M142:M143)</f>
        <v>397</v>
      </c>
      <c r="N144" s="10">
        <f t="shared" ref="N144" si="225">+SUM(N142:N143)</f>
        <v>341</v>
      </c>
      <c r="O144" s="10">
        <f t="shared" ref="O144" si="226">+SUM(O142:O143)</f>
        <v>38</v>
      </c>
      <c r="P144" s="10">
        <f t="shared" ref="P144" si="227">+SUM(P142:P143)</f>
        <v>341</v>
      </c>
      <c r="Q144" s="10">
        <f t="shared" ref="Q144" si="228">+SUM(Q142:Q143)</f>
        <v>252</v>
      </c>
      <c r="R144" s="10">
        <f t="shared" ref="R144" si="229">+SUM(R142:R143)</f>
        <v>379</v>
      </c>
      <c r="S144" s="10">
        <f t="shared" ref="S144" si="230">+SUM(S142:S143)</f>
        <v>379</v>
      </c>
      <c r="T144" s="10">
        <f t="shared" ref="T144" si="231">+SUM(T142:T143)</f>
        <v>520</v>
      </c>
      <c r="U144" s="10">
        <f t="shared" ref="U144" si="232">+SUM(U142:U143)</f>
        <v>406</v>
      </c>
      <c r="V144" s="10">
        <f t="shared" ref="V144" si="233">+SUM(V142:V143)</f>
        <v>604</v>
      </c>
      <c r="W144" s="10">
        <f t="shared" ref="W144" si="234">+SUM(W142:W143)</f>
        <v>604</v>
      </c>
      <c r="X144" s="10">
        <f t="shared" ref="X144" si="235">+SUM(X142:X143)</f>
        <v>701</v>
      </c>
      <c r="Y144" s="10">
        <f t="shared" ref="Y144" si="236">+SUM(Y142:Y143)</f>
        <v>1094</v>
      </c>
      <c r="Z144" s="10">
        <f t="shared" ref="Z144" si="237">+SUM(Z142:Z143)</f>
        <v>419</v>
      </c>
      <c r="AA144" s="10">
        <f t="shared" ref="AA144:AG144" si="238">+SUM(AA142:AA143)</f>
        <v>418.53561178679274</v>
      </c>
      <c r="AB144" s="10">
        <f t="shared" si="238"/>
        <v>465.84986801993909</v>
      </c>
      <c r="AC144" s="10">
        <f t="shared" si="238"/>
        <v>478.40358344596461</v>
      </c>
      <c r="AD144" s="10">
        <f t="shared" si="238"/>
        <v>817.3493037278422</v>
      </c>
      <c r="AE144" s="10">
        <f t="shared" si="238"/>
        <v>816.58373734209363</v>
      </c>
      <c r="AF144" s="10">
        <f t="shared" si="238"/>
        <v>931.28686830495826</v>
      </c>
      <c r="AG144" s="10">
        <f t="shared" si="238"/>
        <v>220.08972764094688</v>
      </c>
      <c r="AH144" s="10">
        <f t="shared" ref="AH144:AQ144" si="239">+SUM(AH142:AH143)</f>
        <v>271.7980049916091</v>
      </c>
      <c r="AI144" s="10">
        <f t="shared" si="239"/>
        <v>271.7980049916091</v>
      </c>
      <c r="AJ144" s="10">
        <f t="shared" si="239"/>
        <v>1356</v>
      </c>
      <c r="AK144" s="10">
        <f t="shared" si="239"/>
        <v>-378</v>
      </c>
      <c r="AL144" s="10">
        <f t="shared" si="239"/>
        <v>-85</v>
      </c>
      <c r="AM144" s="10">
        <f t="shared" si="239"/>
        <v>-86</v>
      </c>
      <c r="AN144" s="10">
        <f t="shared" si="239"/>
        <v>514.64624923588326</v>
      </c>
      <c r="AO144" s="10">
        <f t="shared" si="239"/>
        <v>373.40505240765106</v>
      </c>
      <c r="AP144" s="10">
        <f t="shared" si="239"/>
        <v>-287.59841705273266</v>
      </c>
      <c r="AQ144" s="10">
        <f t="shared" si="239"/>
        <v>-287.59841705273266</v>
      </c>
      <c r="AR144" s="10">
        <f t="shared" ref="AR144:AS144" si="240">+SUM(AR142:AR143)</f>
        <v>-59.181039852543108</v>
      </c>
      <c r="AS144" s="10">
        <f t="shared" si="240"/>
        <v>603.2804695498271</v>
      </c>
      <c r="AT144" s="10">
        <v>-1016.2490752334998</v>
      </c>
      <c r="AU144" s="10">
        <v>-1016.2490752334998</v>
      </c>
      <c r="AV144" s="10">
        <v>-484.85050884935663</v>
      </c>
      <c r="AW144" s="10">
        <f t="shared" ref="AW144:AY144" si="241">+SUM(AW142:AW143)</f>
        <v>877.63642347532004</v>
      </c>
      <c r="AX144" s="10">
        <f t="shared" si="241"/>
        <v>2313.1740059143121</v>
      </c>
      <c r="AY144" s="10">
        <f t="shared" si="241"/>
        <v>2732.986997970831</v>
      </c>
    </row>
    <row r="145" spans="1:51">
      <c r="A145" s="25"/>
      <c r="B145" s="23"/>
      <c r="C145" s="23"/>
      <c r="D145" s="23"/>
      <c r="E145" s="23"/>
      <c r="F145" s="23"/>
      <c r="G145" s="23"/>
      <c r="H145" s="23"/>
      <c r="I145" s="23"/>
      <c r="J145" s="23"/>
      <c r="K145" s="23"/>
      <c r="L145" s="23"/>
      <c r="M145" s="23"/>
      <c r="N145" s="23"/>
      <c r="O145" s="23"/>
      <c r="P145" s="23"/>
      <c r="Q145" s="23"/>
      <c r="R145" s="23"/>
      <c r="S145" s="23"/>
      <c r="T145" s="23"/>
      <c r="U145" s="23"/>
      <c r="V145" s="23"/>
      <c r="W145" s="23"/>
      <c r="X145" s="23"/>
      <c r="Y145" s="23"/>
      <c r="Z145" s="23"/>
      <c r="AA145" s="23"/>
      <c r="AB145" s="23"/>
      <c r="AC145" s="23"/>
      <c r="AD145" s="23"/>
      <c r="AE145" s="23"/>
      <c r="AF145" s="23"/>
      <c r="AG145" s="23"/>
      <c r="AH145" s="23"/>
      <c r="AI145" s="23"/>
      <c r="AJ145" s="23"/>
      <c r="AK145" s="23"/>
      <c r="AL145" s="23"/>
      <c r="AM145" s="23"/>
      <c r="AN145" s="23"/>
      <c r="AO145" s="23"/>
      <c r="AP145" s="23"/>
      <c r="AQ145" s="23"/>
      <c r="AR145" s="23"/>
      <c r="AS145" s="23"/>
      <c r="AT145" s="23"/>
      <c r="AU145" s="23"/>
      <c r="AV145" s="23"/>
      <c r="AW145" s="23"/>
      <c r="AX145" s="23"/>
      <c r="AY145" s="23"/>
    </row>
    <row r="146" spans="1:51">
      <c r="A146" s="13" t="s">
        <v>106</v>
      </c>
      <c r="B146" s="23"/>
      <c r="C146" s="23"/>
      <c r="D146" s="23"/>
      <c r="E146" s="23"/>
      <c r="F146" s="23"/>
      <c r="G146" s="23"/>
      <c r="H146" s="23"/>
      <c r="I146" s="23"/>
      <c r="J146" s="23"/>
      <c r="K146" s="23"/>
      <c r="L146" s="23"/>
      <c r="M146" s="23"/>
      <c r="N146" s="23"/>
      <c r="O146" s="23"/>
      <c r="P146" s="23"/>
      <c r="Q146" s="23"/>
      <c r="R146" s="23"/>
      <c r="S146" s="23"/>
      <c r="T146" s="23"/>
      <c r="U146" s="23"/>
      <c r="V146" s="23"/>
      <c r="W146" s="23"/>
      <c r="X146" s="23"/>
      <c r="Y146" s="23"/>
      <c r="Z146" s="23"/>
      <c r="AA146" s="23"/>
      <c r="AB146" s="23"/>
      <c r="AC146" s="23"/>
      <c r="AD146" s="23"/>
      <c r="AE146" s="23"/>
      <c r="AF146" s="23"/>
      <c r="AG146" s="23"/>
      <c r="AH146" s="23"/>
      <c r="AI146" s="23"/>
      <c r="AJ146" s="23"/>
      <c r="AK146" s="23"/>
      <c r="AL146" s="23"/>
      <c r="AM146" s="23"/>
      <c r="AN146" s="23"/>
      <c r="AO146" s="23"/>
      <c r="AP146" s="23"/>
      <c r="AQ146" s="23"/>
      <c r="AR146" s="23"/>
      <c r="AS146" s="23"/>
      <c r="AT146" s="23"/>
      <c r="AU146" s="23"/>
      <c r="AV146" s="23"/>
      <c r="AW146" s="23"/>
      <c r="AX146" s="23"/>
      <c r="AY146" s="23"/>
    </row>
    <row r="147" spans="1:51">
      <c r="A147" s="25" t="s">
        <v>107</v>
      </c>
      <c r="B147" s="8">
        <v>2320.9290800000003</v>
      </c>
      <c r="C147" s="8">
        <v>2863.7264800000003</v>
      </c>
      <c r="D147" s="8">
        <v>3230.1544800000006</v>
      </c>
      <c r="E147" s="8">
        <v>1923.7606699999994</v>
      </c>
      <c r="F147" s="8">
        <v>3206.3883816338571</v>
      </c>
      <c r="G147" s="8">
        <v>4395.3567907184979</v>
      </c>
      <c r="H147" s="8">
        <v>4825.8653721727296</v>
      </c>
      <c r="I147" s="8">
        <v>2202.0193700000009</v>
      </c>
      <c r="J147" s="8">
        <v>3810.5662747219485</v>
      </c>
      <c r="K147" s="8">
        <v>5375.0553721001579</v>
      </c>
      <c r="L147" s="8">
        <v>6489.127929010253</v>
      </c>
      <c r="M147" s="8">
        <v>1882.349869735099</v>
      </c>
      <c r="N147" s="8">
        <v>3638.5672734428008</v>
      </c>
      <c r="O147" s="8">
        <v>4802.0996115649095</v>
      </c>
      <c r="P147" s="8">
        <v>6037.7322734428008</v>
      </c>
      <c r="Q147" s="8">
        <v>2334.0712884695631</v>
      </c>
      <c r="R147" s="8">
        <v>5290.5377221881527</v>
      </c>
      <c r="S147" s="8">
        <v>7255.0141997332848</v>
      </c>
      <c r="T147" s="8">
        <v>9563.3107221881528</v>
      </c>
      <c r="U147" s="8">
        <v>2125.299</v>
      </c>
      <c r="V147" s="8">
        <v>3923.7764948539398</v>
      </c>
      <c r="W147" s="8">
        <v>5904.7440202190855</v>
      </c>
      <c r="X147" s="8">
        <v>7273.1549209375826</v>
      </c>
      <c r="Y147" s="8">
        <v>1287.4760938746249</v>
      </c>
      <c r="Z147" s="8">
        <v>4406.8358151211105</v>
      </c>
      <c r="AA147" s="8">
        <f>6549620.96068584/1000</f>
        <v>6549.6209606858401</v>
      </c>
      <c r="AB147" s="8">
        <f>7492571.30122471/1000</f>
        <v>7492.5713012247106</v>
      </c>
      <c r="AC147" s="8">
        <f>1947479.58017962/1000</f>
        <v>1947.4795801796201</v>
      </c>
      <c r="AD147" s="8">
        <f>5375913.82562823/1000</f>
        <v>5375.9138256282304</v>
      </c>
      <c r="AE147" s="8">
        <v>8578.9378680540703</v>
      </c>
      <c r="AF147" s="8">
        <v>9995.45687986755</v>
      </c>
      <c r="AG147" s="8">
        <v>1603.06971250694</v>
      </c>
      <c r="AH147" s="8">
        <v>6003.7006600892701</v>
      </c>
      <c r="AI147" s="8">
        <v>8943.2112721803496</v>
      </c>
      <c r="AJ147" s="8">
        <v>13672</v>
      </c>
      <c r="AK147" s="8">
        <v>7059</v>
      </c>
      <c r="AL147" s="8">
        <v>18304</v>
      </c>
      <c r="AM147" s="8">
        <v>27147</v>
      </c>
      <c r="AN147" s="8">
        <v>31793.993819999985</v>
      </c>
      <c r="AO147" s="8">
        <v>11491.781139999999</v>
      </c>
      <c r="AP147" s="8">
        <v>22798.331083999976</v>
      </c>
      <c r="AQ147" s="8">
        <v>32089.482081999966</v>
      </c>
      <c r="AR147" s="8">
        <v>37577.139289999963</v>
      </c>
      <c r="AS147" s="8">
        <v>5168.8947699999999</v>
      </c>
      <c r="AT147" s="8">
        <v>11917.21480399999</v>
      </c>
      <c r="AU147" s="8">
        <v>23545.82866399999</v>
      </c>
      <c r="AV147" s="8">
        <v>31626.049367999985</v>
      </c>
      <c r="AW147" s="8">
        <v>8448.2416240000057</v>
      </c>
      <c r="AX147" s="8">
        <v>20830.070598000006</v>
      </c>
      <c r="AY147" s="8">
        <v>29330.401097999998</v>
      </c>
    </row>
    <row r="148" spans="1:51">
      <c r="A148" s="25" t="s">
        <v>154</v>
      </c>
      <c r="B148" s="8">
        <v>7643</v>
      </c>
      <c r="C148" s="8">
        <v>9434</v>
      </c>
      <c r="D148" s="8">
        <v>10801</v>
      </c>
      <c r="E148" s="8">
        <v>4086</v>
      </c>
      <c r="F148" s="8">
        <v>8452</v>
      </c>
      <c r="G148" s="8">
        <v>12110</v>
      </c>
      <c r="H148" s="8">
        <v>13554</v>
      </c>
      <c r="I148" s="8">
        <v>5520</v>
      </c>
      <c r="J148" s="8">
        <v>11298</v>
      </c>
      <c r="K148" s="8">
        <v>18516</v>
      </c>
      <c r="L148" s="8">
        <v>23407</v>
      </c>
      <c r="M148" s="8">
        <v>7269</v>
      </c>
      <c r="N148" s="8">
        <v>15647</v>
      </c>
      <c r="O148" s="8">
        <v>20798</v>
      </c>
      <c r="P148" s="8">
        <v>27631</v>
      </c>
      <c r="Q148" s="8">
        <v>8974</v>
      </c>
      <c r="R148" s="8">
        <v>22065</v>
      </c>
      <c r="S148" s="8">
        <v>31299</v>
      </c>
      <c r="T148" s="8">
        <v>41829</v>
      </c>
      <c r="U148" s="8">
        <v>4856</v>
      </c>
      <c r="V148" s="8">
        <v>10489</v>
      </c>
      <c r="W148" s="8">
        <v>18852</v>
      </c>
      <c r="X148" s="8">
        <v>23834</v>
      </c>
      <c r="Y148" s="8">
        <v>3056</v>
      </c>
      <c r="Z148" s="8">
        <v>15819</v>
      </c>
      <c r="AA148" s="8">
        <f>24036259.8367699/1000</f>
        <v>24036.259836769903</v>
      </c>
      <c r="AB148" s="8">
        <v>26587.752353271433</v>
      </c>
      <c r="AC148" s="8">
        <v>6645.7072828383934</v>
      </c>
      <c r="AD148" s="8">
        <f>19015788.7307945/1000</f>
        <v>19015.788730794502</v>
      </c>
      <c r="AE148" s="8">
        <v>30098.251917587877</v>
      </c>
      <c r="AF148" s="8">
        <v>32735.831601885253</v>
      </c>
      <c r="AG148" s="8">
        <v>4885.5693014805383</v>
      </c>
      <c r="AH148" s="8">
        <v>18468.785583324832</v>
      </c>
      <c r="AI148" s="8">
        <v>28301.0485807695</v>
      </c>
      <c r="AJ148" s="8">
        <v>39635</v>
      </c>
      <c r="AK148" s="8">
        <v>19956</v>
      </c>
      <c r="AL148" s="8">
        <v>58370</v>
      </c>
      <c r="AM148" s="8">
        <v>89540</v>
      </c>
      <c r="AN148" s="8">
        <v>103551.37490786611</v>
      </c>
      <c r="AO148" s="8">
        <v>39811.058070856445</v>
      </c>
      <c r="AP148" s="8">
        <v>84442.969737392006</v>
      </c>
      <c r="AQ148" s="8">
        <v>120293.99880319595</v>
      </c>
      <c r="AR148" s="8">
        <v>138956.73072316358</v>
      </c>
      <c r="AS148" s="8">
        <v>14834.838620101989</v>
      </c>
      <c r="AT148" s="8">
        <v>18721.2767494359</v>
      </c>
      <c r="AU148" s="8">
        <v>58055.525116443052</v>
      </c>
      <c r="AV148" s="8">
        <v>86262.943084786588</v>
      </c>
      <c r="AW148" s="8">
        <v>30433.663941007719</v>
      </c>
      <c r="AX148" s="8">
        <v>74906.134793477831</v>
      </c>
      <c r="AY148" s="8">
        <v>114162.39868347773</v>
      </c>
    </row>
    <row r="149" spans="1:51">
      <c r="A149" s="25" t="s">
        <v>155</v>
      </c>
      <c r="B149" s="8">
        <v>-6739</v>
      </c>
      <c r="C149" s="8">
        <v>-8697</v>
      </c>
      <c r="D149" s="8">
        <v>-9864</v>
      </c>
      <c r="E149" s="8">
        <v>-4112</v>
      </c>
      <c r="F149" s="8">
        <v>-7699</v>
      </c>
      <c r="G149" s="8">
        <v>-11806</v>
      </c>
      <c r="H149" s="8">
        <v>-12973</v>
      </c>
      <c r="I149" s="8">
        <v>-3873</v>
      </c>
      <c r="J149" s="8">
        <v>-8063</v>
      </c>
      <c r="K149" s="8">
        <v>-14234</v>
      </c>
      <c r="L149" s="8">
        <v>-17643</v>
      </c>
      <c r="M149" s="8">
        <v>-4981</v>
      </c>
      <c r="N149" s="8">
        <v>-12577</v>
      </c>
      <c r="O149" s="8">
        <v>-18039</v>
      </c>
      <c r="P149" s="8">
        <v>-22706</v>
      </c>
      <c r="Q149" s="8">
        <v>-7322</v>
      </c>
      <c r="R149" s="8">
        <v>-19490</v>
      </c>
      <c r="S149" s="8">
        <v>-28403</v>
      </c>
      <c r="T149" s="8">
        <v>-36982</v>
      </c>
      <c r="U149" s="8">
        <v>-5169</v>
      </c>
      <c r="V149" s="8">
        <v>-10440</v>
      </c>
      <c r="W149" s="8">
        <v>-16262</v>
      </c>
      <c r="X149" s="8">
        <v>-19740</v>
      </c>
      <c r="Y149" s="8">
        <v>-2902</v>
      </c>
      <c r="Z149" s="8">
        <v>-14181</v>
      </c>
      <c r="AA149" s="8">
        <v>-21031.785941569065</v>
      </c>
      <c r="AB149" s="8">
        <v>-22794.236185239068</v>
      </c>
      <c r="AC149" s="8">
        <v>-7088.4722736628137</v>
      </c>
      <c r="AD149" s="8">
        <v>-18040.592076322515</v>
      </c>
      <c r="AE149" s="8">
        <v>-27027.375747491831</v>
      </c>
      <c r="AF149" s="8">
        <v>-29805.089049142891</v>
      </c>
      <c r="AG149" s="8">
        <v>-5047.8420695486111</v>
      </c>
      <c r="AH149" s="8">
        <v>-16181.915804408309</v>
      </c>
      <c r="AI149" s="8">
        <v>-25289.754297052084</v>
      </c>
      <c r="AJ149" s="8">
        <v>-36217</v>
      </c>
      <c r="AK149" s="8">
        <v>-18670</v>
      </c>
      <c r="AL149" s="8">
        <v>-55448</v>
      </c>
      <c r="AM149" s="8">
        <v>-81459</v>
      </c>
      <c r="AN149" s="8">
        <v>-94350.802199381171</v>
      </c>
      <c r="AO149" s="8">
        <v>-37686.146220856463</v>
      </c>
      <c r="AP149" s="8">
        <v>-73923.353987392053</v>
      </c>
      <c r="AQ149" s="8">
        <v>-104137.04956319596</v>
      </c>
      <c r="AR149" s="8">
        <v>-117976.13784316355</v>
      </c>
      <c r="AS149" s="8">
        <v>-15046.479460102073</v>
      </c>
      <c r="AT149" s="8">
        <v>-17822.425749435923</v>
      </c>
      <c r="AU149" s="8">
        <v>-52771.155136443158</v>
      </c>
      <c r="AV149" s="8">
        <v>-80295.475183039351</v>
      </c>
      <c r="AW149" s="8">
        <v>-28742.745412755128</v>
      </c>
      <c r="AX149" s="8">
        <v>-69126.66278522517</v>
      </c>
      <c r="AY149" s="8">
        <v>-110611</v>
      </c>
    </row>
    <row r="150" spans="1:51">
      <c r="A150" s="6" t="s">
        <v>108</v>
      </c>
      <c r="B150" s="10">
        <f>+SUM(B148:B149)</f>
        <v>904</v>
      </c>
      <c r="C150" s="10">
        <f t="shared" ref="C150" si="242">+SUM(C148:C149)</f>
        <v>737</v>
      </c>
      <c r="D150" s="10">
        <f t="shared" ref="D150" si="243">+SUM(D148:D149)</f>
        <v>937</v>
      </c>
      <c r="E150" s="10">
        <f t="shared" ref="E150" si="244">+SUM(E148:E149)</f>
        <v>-26</v>
      </c>
      <c r="F150" s="10">
        <f t="shared" ref="F150" si="245">+SUM(F148:F149)</f>
        <v>753</v>
      </c>
      <c r="G150" s="10">
        <f t="shared" ref="G150" si="246">+SUM(G148:G149)</f>
        <v>304</v>
      </c>
      <c r="H150" s="10">
        <f t="shared" ref="H150" si="247">+SUM(H148:H149)</f>
        <v>581</v>
      </c>
      <c r="I150" s="10">
        <f t="shared" ref="I150" si="248">+SUM(I148:I149)</f>
        <v>1647</v>
      </c>
      <c r="J150" s="10">
        <f t="shared" ref="J150" si="249">+SUM(J148:J149)</f>
        <v>3235</v>
      </c>
      <c r="K150" s="10">
        <f t="shared" ref="K150" si="250">+SUM(K148:K149)</f>
        <v>4282</v>
      </c>
      <c r="L150" s="10">
        <f t="shared" ref="L150" si="251">+SUM(L148:L149)</f>
        <v>5764</v>
      </c>
      <c r="M150" s="10">
        <f t="shared" ref="M150" si="252">+SUM(M148:M149)</f>
        <v>2288</v>
      </c>
      <c r="N150" s="10">
        <f t="shared" ref="N150" si="253">+SUM(N148:N149)</f>
        <v>3070</v>
      </c>
      <c r="O150" s="10">
        <f t="shared" ref="O150" si="254">+SUM(O148:O149)</f>
        <v>2759</v>
      </c>
      <c r="P150" s="10">
        <f t="shared" ref="P150" si="255">+SUM(P148:P149)</f>
        <v>4925</v>
      </c>
      <c r="Q150" s="10">
        <f t="shared" ref="Q150" si="256">+SUM(Q148:Q149)</f>
        <v>1652</v>
      </c>
      <c r="R150" s="10">
        <f t="shared" ref="R150" si="257">+SUM(R148:R149)</f>
        <v>2575</v>
      </c>
      <c r="S150" s="10">
        <f t="shared" ref="S150" si="258">+SUM(S148:S149)</f>
        <v>2896</v>
      </c>
      <c r="T150" s="10">
        <f t="shared" ref="T150" si="259">+SUM(T148:T149)</f>
        <v>4847</v>
      </c>
      <c r="U150" s="10">
        <f t="shared" ref="U150" si="260">+SUM(U148:U149)</f>
        <v>-313</v>
      </c>
      <c r="V150" s="10">
        <f t="shared" ref="V150" si="261">+SUM(V148:V149)</f>
        <v>49</v>
      </c>
      <c r="W150" s="10">
        <f t="shared" ref="W150" si="262">+SUM(W148:W149)</f>
        <v>2590</v>
      </c>
      <c r="X150" s="10">
        <f t="shared" ref="X150" si="263">+SUM(X148:X149)</f>
        <v>4094</v>
      </c>
      <c r="Y150" s="10">
        <f t="shared" ref="Y150" si="264">+SUM(Y148:Y149)</f>
        <v>154</v>
      </c>
      <c r="Z150" s="10">
        <f t="shared" ref="Z150" si="265">+SUM(Z148:Z149)</f>
        <v>1638</v>
      </c>
      <c r="AA150" s="10">
        <f t="shared" ref="AA150:AG150" si="266">+SUM(AA148:AA149)</f>
        <v>3004.4738952008374</v>
      </c>
      <c r="AB150" s="10">
        <f t="shared" si="266"/>
        <v>3793.5161680323654</v>
      </c>
      <c r="AC150" s="10">
        <f t="shared" si="266"/>
        <v>-442.76499082442024</v>
      </c>
      <c r="AD150" s="10">
        <f t="shared" si="266"/>
        <v>975.19665447198713</v>
      </c>
      <c r="AE150" s="10">
        <f t="shared" si="266"/>
        <v>3070.8761700960458</v>
      </c>
      <c r="AF150" s="10">
        <f t="shared" si="266"/>
        <v>2930.742552742362</v>
      </c>
      <c r="AG150" s="10">
        <f t="shared" si="266"/>
        <v>-162.27276806807276</v>
      </c>
      <c r="AH150" s="10">
        <f t="shared" ref="AH150:AQ150" si="267">+SUM(AH148:AH149)</f>
        <v>2286.8697789165235</v>
      </c>
      <c r="AI150" s="10">
        <f t="shared" si="267"/>
        <v>3011.294283717416</v>
      </c>
      <c r="AJ150" s="10">
        <f t="shared" si="267"/>
        <v>3418</v>
      </c>
      <c r="AK150" s="10">
        <f t="shared" si="267"/>
        <v>1286</v>
      </c>
      <c r="AL150" s="10">
        <f t="shared" si="267"/>
        <v>2922</v>
      </c>
      <c r="AM150" s="10">
        <f t="shared" si="267"/>
        <v>8081</v>
      </c>
      <c r="AN150" s="10">
        <f t="shared" si="267"/>
        <v>9200.572708484935</v>
      </c>
      <c r="AO150" s="10">
        <f t="shared" si="267"/>
        <v>2124.9118499999822</v>
      </c>
      <c r="AP150" s="10">
        <f t="shared" si="267"/>
        <v>10519.615749999954</v>
      </c>
      <c r="AQ150" s="10">
        <f t="shared" si="267"/>
        <v>16156.949239999987</v>
      </c>
      <c r="AR150" s="10">
        <f t="shared" ref="AR150:AS150" si="268">+SUM(AR148:AR149)</f>
        <v>20980.592880000026</v>
      </c>
      <c r="AS150" s="10">
        <f t="shared" si="268"/>
        <v>-211.6408400000837</v>
      </c>
      <c r="AT150" s="10">
        <v>898.85099999997692</v>
      </c>
      <c r="AU150" s="10">
        <v>5284.369979999894</v>
      </c>
      <c r="AV150" s="10">
        <v>5967.4679017472372</v>
      </c>
      <c r="AW150" s="10">
        <f t="shared" ref="AW150:AY150" si="269">+SUM(AW148:AW149)</f>
        <v>1690.9185282525905</v>
      </c>
      <c r="AX150" s="10">
        <f t="shared" si="269"/>
        <v>5779.4720082526619</v>
      </c>
      <c r="AY150" s="10">
        <f t="shared" si="269"/>
        <v>3551.3986834777315</v>
      </c>
    </row>
    <row r="151" spans="1:51" hidden="1">
      <c r="A151" s="25"/>
      <c r="B151" s="23"/>
      <c r="C151" s="23"/>
      <c r="D151" s="23"/>
      <c r="E151" s="23"/>
      <c r="F151" s="23"/>
      <c r="G151" s="23"/>
      <c r="H151" s="23"/>
      <c r="I151" s="23"/>
      <c r="J151" s="23"/>
      <c r="K151" s="23"/>
      <c r="L151" s="23"/>
      <c r="M151" s="23"/>
      <c r="N151" s="23"/>
      <c r="O151" s="23"/>
      <c r="P151" s="23"/>
      <c r="Q151" s="23"/>
      <c r="R151" s="23"/>
      <c r="S151" s="23"/>
      <c r="T151" s="23"/>
      <c r="U151" s="23"/>
      <c r="V151" s="23"/>
      <c r="W151" s="23"/>
      <c r="X151" s="23"/>
      <c r="Y151" s="23"/>
      <c r="Z151" s="23"/>
      <c r="AA151" s="23"/>
      <c r="AB151" s="23"/>
      <c r="AC151" s="23"/>
      <c r="AD151" s="23"/>
      <c r="AE151" s="23"/>
      <c r="AF151" s="23"/>
      <c r="AG151" s="23"/>
      <c r="AH151" s="23"/>
      <c r="AI151" s="23"/>
      <c r="AJ151" s="23"/>
      <c r="AK151" s="23"/>
      <c r="AL151" s="23"/>
      <c r="AM151" s="23"/>
      <c r="AN151" s="23"/>
      <c r="AO151" s="23"/>
      <c r="AP151" s="23"/>
      <c r="AQ151" s="23"/>
      <c r="AR151" s="23"/>
      <c r="AS151" s="23"/>
      <c r="AT151" s="23"/>
      <c r="AU151" s="23"/>
      <c r="AV151" s="23"/>
      <c r="AW151" s="23"/>
      <c r="AX151" s="23"/>
      <c r="AY151" s="23"/>
    </row>
    <row r="152" spans="1:51" hidden="1">
      <c r="A152" s="13" t="s">
        <v>3</v>
      </c>
      <c r="B152" s="23"/>
      <c r="C152" s="23"/>
      <c r="D152" s="23"/>
      <c r="E152" s="23"/>
      <c r="F152" s="23"/>
      <c r="G152" s="23"/>
      <c r="H152" s="23"/>
      <c r="I152" s="23"/>
      <c r="J152" s="23"/>
      <c r="K152" s="23"/>
      <c r="L152" s="23"/>
      <c r="M152" s="23"/>
      <c r="N152" s="23"/>
      <c r="O152" s="23"/>
      <c r="P152" s="23"/>
      <c r="Q152" s="23"/>
      <c r="R152" s="23"/>
      <c r="S152" s="23"/>
      <c r="T152" s="23"/>
      <c r="U152" s="23"/>
      <c r="V152" s="23"/>
      <c r="W152" s="23"/>
      <c r="X152" s="23"/>
      <c r="Y152" s="23"/>
      <c r="Z152" s="23"/>
      <c r="AA152" s="23"/>
      <c r="AB152" s="23"/>
      <c r="AC152" s="23"/>
      <c r="AD152" s="23"/>
      <c r="AE152" s="23"/>
      <c r="AF152" s="23"/>
      <c r="AG152" s="23"/>
      <c r="AH152" s="23"/>
      <c r="AI152" s="23"/>
      <c r="AJ152" s="23"/>
      <c r="AK152" s="23"/>
      <c r="AL152" s="23"/>
      <c r="AM152" s="23"/>
      <c r="AN152" s="23"/>
      <c r="AO152" s="23"/>
      <c r="AP152" s="23"/>
      <c r="AQ152" s="23"/>
      <c r="AR152" s="23"/>
      <c r="AS152" s="23"/>
      <c r="AT152" s="23"/>
      <c r="AU152" s="23"/>
      <c r="AV152" s="23"/>
      <c r="AW152" s="23"/>
      <c r="AX152" s="23"/>
      <c r="AY152" s="23"/>
    </row>
    <row r="153" spans="1:51" hidden="1">
      <c r="A153" s="25" t="s">
        <v>4</v>
      </c>
      <c r="B153" s="8">
        <v>0</v>
      </c>
      <c r="C153" s="8">
        <v>0</v>
      </c>
      <c r="D153" s="8">
        <v>0</v>
      </c>
      <c r="E153" s="8">
        <v>0</v>
      </c>
      <c r="F153" s="8">
        <v>0</v>
      </c>
      <c r="G153" s="8">
        <v>0</v>
      </c>
      <c r="H153" s="8">
        <v>0</v>
      </c>
      <c r="I153" s="8">
        <v>0</v>
      </c>
      <c r="J153" s="8">
        <v>0</v>
      </c>
      <c r="K153" s="8">
        <v>0</v>
      </c>
      <c r="L153" s="8">
        <v>0</v>
      </c>
      <c r="M153" s="8">
        <v>0</v>
      </c>
      <c r="N153" s="8">
        <v>0</v>
      </c>
      <c r="O153" s="8">
        <v>0</v>
      </c>
      <c r="P153" s="8">
        <v>0</v>
      </c>
      <c r="Q153" s="8">
        <v>0</v>
      </c>
      <c r="R153" s="8">
        <v>0</v>
      </c>
      <c r="S153" s="8">
        <v>0</v>
      </c>
      <c r="T153" s="8">
        <v>0</v>
      </c>
      <c r="U153" s="8">
        <v>0</v>
      </c>
      <c r="V153" s="8">
        <v>0</v>
      </c>
      <c r="W153" s="8">
        <v>0</v>
      </c>
      <c r="X153" s="8">
        <v>0</v>
      </c>
      <c r="Y153" s="8">
        <v>0</v>
      </c>
      <c r="Z153" s="8">
        <v>0</v>
      </c>
      <c r="AA153" s="8">
        <v>0</v>
      </c>
      <c r="AB153" s="8">
        <v>0</v>
      </c>
      <c r="AC153" s="8">
        <v>0</v>
      </c>
      <c r="AD153" s="8">
        <v>0</v>
      </c>
      <c r="AE153" s="8">
        <v>0</v>
      </c>
      <c r="AF153" s="8">
        <v>0</v>
      </c>
      <c r="AG153" s="8">
        <v>0</v>
      </c>
      <c r="AH153" s="8">
        <v>0</v>
      </c>
      <c r="AI153" s="8"/>
      <c r="AJ153" s="8"/>
      <c r="AK153" s="8"/>
      <c r="AL153" s="8"/>
      <c r="AM153" s="8"/>
      <c r="AN153" s="8"/>
      <c r="AO153" s="8"/>
      <c r="AP153" s="8"/>
      <c r="AQ153" s="8"/>
      <c r="AR153" s="8"/>
      <c r="AS153" s="8"/>
      <c r="AT153" s="8"/>
      <c r="AU153" s="8"/>
      <c r="AV153" s="8"/>
      <c r="AW153" s="8"/>
      <c r="AX153" s="8"/>
      <c r="AY153" s="8"/>
    </row>
    <row r="154" spans="1:51" hidden="1">
      <c r="A154" s="25" t="s">
        <v>1</v>
      </c>
      <c r="B154" s="8">
        <v>0</v>
      </c>
      <c r="C154" s="8">
        <v>0</v>
      </c>
      <c r="D154" s="8">
        <v>0</v>
      </c>
      <c r="E154" s="8">
        <v>0</v>
      </c>
      <c r="F154" s="8">
        <v>0</v>
      </c>
      <c r="G154" s="8">
        <v>0</v>
      </c>
      <c r="H154" s="8">
        <v>3126</v>
      </c>
      <c r="I154" s="8">
        <v>0</v>
      </c>
      <c r="J154" s="8">
        <v>0</v>
      </c>
      <c r="K154" s="8">
        <v>0</v>
      </c>
      <c r="L154" s="8">
        <v>424</v>
      </c>
      <c r="M154" s="8">
        <v>0</v>
      </c>
      <c r="N154" s="8">
        <v>0</v>
      </c>
      <c r="O154" s="8">
        <v>0</v>
      </c>
      <c r="P154" s="8">
        <v>0</v>
      </c>
      <c r="Q154" s="8">
        <v>0</v>
      </c>
      <c r="R154" s="8">
        <v>0</v>
      </c>
      <c r="S154" s="8">
        <v>0</v>
      </c>
      <c r="T154" s="8">
        <v>0</v>
      </c>
      <c r="U154" s="8">
        <v>0</v>
      </c>
      <c r="V154" s="8">
        <v>0</v>
      </c>
      <c r="W154" s="8">
        <v>0</v>
      </c>
      <c r="X154" s="8">
        <v>0</v>
      </c>
      <c r="Y154" s="8">
        <v>0</v>
      </c>
      <c r="Z154" s="8">
        <v>0</v>
      </c>
      <c r="AA154" s="8">
        <v>0</v>
      </c>
      <c r="AB154" s="8">
        <v>0</v>
      </c>
      <c r="AC154" s="8">
        <v>0</v>
      </c>
      <c r="AD154" s="8">
        <v>0</v>
      </c>
      <c r="AE154" s="8">
        <v>0</v>
      </c>
      <c r="AF154" s="8">
        <v>0</v>
      </c>
      <c r="AG154" s="8">
        <v>0</v>
      </c>
      <c r="AH154" s="8">
        <v>0</v>
      </c>
      <c r="AI154" s="8"/>
      <c r="AJ154" s="8"/>
      <c r="AK154" s="8"/>
      <c r="AL154" s="8"/>
      <c r="AM154" s="8"/>
      <c r="AN154" s="8"/>
      <c r="AO154" s="8"/>
      <c r="AP154" s="8"/>
      <c r="AQ154" s="8"/>
      <c r="AR154" s="8"/>
      <c r="AS154" s="8"/>
      <c r="AT154" s="8"/>
      <c r="AU154" s="8"/>
      <c r="AV154" s="8"/>
      <c r="AW154" s="8"/>
      <c r="AX154" s="8"/>
      <c r="AY154" s="8"/>
    </row>
    <row r="155" spans="1:51" hidden="1">
      <c r="A155" s="25" t="s">
        <v>2</v>
      </c>
      <c r="B155" s="8">
        <v>0</v>
      </c>
      <c r="C155" s="8">
        <v>0</v>
      </c>
      <c r="D155" s="8">
        <v>0</v>
      </c>
      <c r="E155" s="8">
        <v>0</v>
      </c>
      <c r="F155" s="8">
        <v>0</v>
      </c>
      <c r="G155" s="8">
        <v>0</v>
      </c>
      <c r="H155" s="8">
        <v>0</v>
      </c>
      <c r="I155" s="8">
        <v>0</v>
      </c>
      <c r="J155" s="8">
        <v>0</v>
      </c>
      <c r="K155" s="8">
        <v>0</v>
      </c>
      <c r="L155" s="8">
        <v>0</v>
      </c>
      <c r="M155" s="8">
        <v>0</v>
      </c>
      <c r="N155" s="8">
        <v>0</v>
      </c>
      <c r="O155" s="8">
        <v>0</v>
      </c>
      <c r="P155" s="8">
        <v>0</v>
      </c>
      <c r="Q155" s="8">
        <v>0</v>
      </c>
      <c r="R155" s="8">
        <v>0</v>
      </c>
      <c r="S155" s="8">
        <v>0</v>
      </c>
      <c r="T155" s="8">
        <v>0</v>
      </c>
      <c r="U155" s="8">
        <v>0</v>
      </c>
      <c r="V155" s="8">
        <v>0</v>
      </c>
      <c r="W155" s="8">
        <v>0</v>
      </c>
      <c r="X155" s="8">
        <v>0</v>
      </c>
      <c r="Y155" s="8">
        <v>0</v>
      </c>
      <c r="Z155" s="8">
        <v>0</v>
      </c>
      <c r="AA155" s="8">
        <v>0</v>
      </c>
      <c r="AB155" s="8">
        <v>0</v>
      </c>
      <c r="AC155" s="8">
        <v>0</v>
      </c>
      <c r="AD155" s="8">
        <v>0</v>
      </c>
      <c r="AE155" s="8">
        <v>0</v>
      </c>
      <c r="AF155" s="8">
        <v>0</v>
      </c>
      <c r="AG155" s="8">
        <v>0</v>
      </c>
      <c r="AH155" s="8">
        <v>0</v>
      </c>
      <c r="AI155" s="8"/>
      <c r="AJ155" s="8"/>
      <c r="AK155" s="8"/>
      <c r="AL155" s="8"/>
      <c r="AM155" s="8"/>
      <c r="AN155" s="8"/>
      <c r="AO155" s="8"/>
      <c r="AP155" s="8"/>
      <c r="AQ155" s="8"/>
      <c r="AR155" s="8"/>
      <c r="AS155" s="8"/>
      <c r="AT155" s="8"/>
      <c r="AU155" s="8"/>
      <c r="AV155" s="8"/>
      <c r="AW155" s="8"/>
      <c r="AX155" s="8"/>
      <c r="AY155" s="8"/>
    </row>
    <row r="156" spans="1:51" hidden="1">
      <c r="A156" s="6" t="s">
        <v>6</v>
      </c>
      <c r="B156" s="10">
        <f>+SUM(B154:B155)</f>
        <v>0</v>
      </c>
      <c r="C156" s="10">
        <f t="shared" ref="C156" si="270">+SUM(C154:C155)</f>
        <v>0</v>
      </c>
      <c r="D156" s="10">
        <f t="shared" ref="D156" si="271">+SUM(D154:D155)</f>
        <v>0</v>
      </c>
      <c r="E156" s="10">
        <f t="shared" ref="E156" si="272">+SUM(E154:E155)</f>
        <v>0</v>
      </c>
      <c r="F156" s="10">
        <f t="shared" ref="F156" si="273">+SUM(F154:F155)</f>
        <v>0</v>
      </c>
      <c r="G156" s="10">
        <f t="shared" ref="G156" si="274">+SUM(G154:G155)</f>
        <v>0</v>
      </c>
      <c r="H156" s="10">
        <f t="shared" ref="H156" si="275">+SUM(H154:H155)</f>
        <v>3126</v>
      </c>
      <c r="I156" s="10">
        <f t="shared" ref="I156" si="276">+SUM(I154:I155)</f>
        <v>0</v>
      </c>
      <c r="J156" s="10">
        <f t="shared" ref="J156" si="277">+SUM(J154:J155)</f>
        <v>0</v>
      </c>
      <c r="K156" s="10">
        <f t="shared" ref="K156" si="278">+SUM(K154:K155)</f>
        <v>0</v>
      </c>
      <c r="L156" s="10">
        <f t="shared" ref="L156" si="279">+SUM(L154:L155)</f>
        <v>424</v>
      </c>
      <c r="M156" s="10">
        <f t="shared" ref="M156" si="280">+SUM(M154:M155)</f>
        <v>0</v>
      </c>
      <c r="N156" s="10">
        <f t="shared" ref="N156" si="281">+SUM(N154:N155)</f>
        <v>0</v>
      </c>
      <c r="O156" s="10">
        <f t="shared" ref="O156" si="282">+SUM(O154:O155)</f>
        <v>0</v>
      </c>
      <c r="P156" s="10">
        <f t="shared" ref="P156" si="283">+SUM(P154:P155)</f>
        <v>0</v>
      </c>
      <c r="Q156" s="10">
        <f t="shared" ref="Q156" si="284">+SUM(Q154:Q155)</f>
        <v>0</v>
      </c>
      <c r="R156" s="10">
        <f t="shared" ref="R156" si="285">+SUM(R154:R155)</f>
        <v>0</v>
      </c>
      <c r="S156" s="10">
        <f t="shared" ref="S156" si="286">+SUM(S154:S155)</f>
        <v>0</v>
      </c>
      <c r="T156" s="10">
        <f t="shared" ref="T156" si="287">+SUM(T154:T155)</f>
        <v>0</v>
      </c>
      <c r="U156" s="10">
        <f t="shared" ref="U156" si="288">+SUM(U154:U155)</f>
        <v>0</v>
      </c>
      <c r="V156" s="10">
        <f t="shared" ref="V156" si="289">+SUM(V154:V155)</f>
        <v>0</v>
      </c>
      <c r="W156" s="10">
        <f t="shared" ref="W156" si="290">+SUM(W154:W155)</f>
        <v>0</v>
      </c>
      <c r="X156" s="10">
        <f t="shared" ref="X156" si="291">+SUM(X154:X155)</f>
        <v>0</v>
      </c>
      <c r="Y156" s="10">
        <f t="shared" ref="Y156" si="292">+SUM(Y154:Y155)</f>
        <v>0</v>
      </c>
      <c r="Z156" s="10">
        <f t="shared" ref="Z156:AD156" si="293">+SUM(Z154:Z155)</f>
        <v>0</v>
      </c>
      <c r="AA156" s="10">
        <f t="shared" si="293"/>
        <v>0</v>
      </c>
      <c r="AB156" s="10">
        <f t="shared" si="293"/>
        <v>0</v>
      </c>
      <c r="AC156" s="10">
        <f t="shared" si="293"/>
        <v>0</v>
      </c>
      <c r="AD156" s="10">
        <f t="shared" si="293"/>
        <v>0</v>
      </c>
      <c r="AE156" s="10">
        <f t="shared" ref="AE156:AF156" si="294">+SUM(AE154:AE155)</f>
        <v>0</v>
      </c>
      <c r="AF156" s="10">
        <f t="shared" si="294"/>
        <v>0</v>
      </c>
      <c r="AG156" s="10">
        <f t="shared" ref="AG156:AH156" si="295">+SUM(AG154:AG155)</f>
        <v>0</v>
      </c>
      <c r="AH156" s="10">
        <f t="shared" si="295"/>
        <v>0</v>
      </c>
      <c r="AI156" s="10"/>
      <c r="AJ156" s="10"/>
      <c r="AK156" s="10"/>
      <c r="AL156" s="10"/>
      <c r="AM156" s="10"/>
      <c r="AN156" s="10"/>
      <c r="AO156" s="10"/>
      <c r="AP156" s="10"/>
      <c r="AQ156" s="10"/>
      <c r="AR156" s="10"/>
      <c r="AS156" s="10"/>
      <c r="AT156" s="10"/>
      <c r="AU156" s="10"/>
      <c r="AV156" s="10"/>
      <c r="AW156" s="10"/>
      <c r="AX156" s="10"/>
      <c r="AY156" s="10"/>
    </row>
    <row r="157" spans="1:51">
      <c r="A157" s="25"/>
      <c r="B157" s="23"/>
      <c r="C157" s="23"/>
      <c r="D157" s="23"/>
      <c r="E157" s="23"/>
      <c r="F157" s="23"/>
      <c r="G157" s="23"/>
      <c r="H157" s="23"/>
      <c r="I157" s="23"/>
      <c r="J157" s="23"/>
      <c r="K157" s="23"/>
      <c r="L157" s="23"/>
      <c r="M157" s="23"/>
      <c r="N157" s="23"/>
      <c r="O157" s="23"/>
      <c r="P157" s="23"/>
      <c r="Q157" s="23"/>
      <c r="R157" s="23"/>
      <c r="S157" s="23"/>
      <c r="T157" s="23"/>
      <c r="U157" s="23"/>
      <c r="V157" s="23"/>
      <c r="W157" s="23"/>
      <c r="X157" s="23"/>
      <c r="Y157" s="23"/>
      <c r="Z157" s="23"/>
      <c r="AA157" s="23"/>
      <c r="AB157" s="23"/>
      <c r="AC157" s="23"/>
      <c r="AD157" s="23"/>
      <c r="AE157" s="23"/>
      <c r="AF157" s="23"/>
      <c r="AG157" s="23"/>
      <c r="AH157" s="23"/>
      <c r="AI157" s="23"/>
      <c r="AJ157" s="23"/>
      <c r="AK157" s="23"/>
      <c r="AL157" s="23"/>
      <c r="AM157" s="23"/>
      <c r="AN157" s="23"/>
      <c r="AO157" s="23"/>
      <c r="AP157" s="23"/>
      <c r="AQ157" s="23"/>
      <c r="AR157" s="23"/>
      <c r="AS157" s="23"/>
      <c r="AT157" s="23"/>
      <c r="AU157" s="23"/>
      <c r="AV157" s="23"/>
      <c r="AW157" s="23"/>
      <c r="AX157" s="23"/>
      <c r="AY157" s="23"/>
    </row>
    <row r="158" spans="1:51">
      <c r="A158" s="13" t="s">
        <v>5</v>
      </c>
      <c r="B158" s="23"/>
      <c r="C158" s="23"/>
      <c r="D158" s="23"/>
      <c r="E158" s="23"/>
      <c r="F158" s="23"/>
      <c r="G158" s="23"/>
      <c r="H158" s="23"/>
      <c r="I158" s="23"/>
      <c r="J158" s="23"/>
      <c r="K158" s="23"/>
      <c r="L158" s="23"/>
      <c r="M158" s="23"/>
      <c r="N158" s="23"/>
      <c r="O158" s="23"/>
      <c r="P158" s="23"/>
      <c r="Q158" s="23"/>
      <c r="R158" s="23"/>
      <c r="S158" s="23"/>
      <c r="T158" s="23"/>
      <c r="U158" s="23"/>
      <c r="V158" s="23"/>
      <c r="W158" s="23"/>
      <c r="X158" s="23"/>
      <c r="Y158" s="23"/>
      <c r="Z158" s="23"/>
      <c r="AA158" s="23"/>
      <c r="AB158" s="23"/>
      <c r="AC158" s="23"/>
      <c r="AD158" s="23"/>
      <c r="AE158" s="23"/>
      <c r="AF158" s="23"/>
      <c r="AG158" s="23"/>
      <c r="AH158" s="23"/>
      <c r="AI158" s="23"/>
      <c r="AJ158" s="23"/>
      <c r="AK158" s="23"/>
      <c r="AL158" s="23"/>
      <c r="AM158" s="23"/>
      <c r="AN158" s="23"/>
      <c r="AO158" s="23"/>
      <c r="AP158" s="23"/>
      <c r="AQ158" s="23"/>
      <c r="AR158" s="23"/>
      <c r="AS158" s="23"/>
      <c r="AT158" s="23"/>
      <c r="AU158" s="23"/>
      <c r="AV158" s="23"/>
      <c r="AW158" s="23"/>
      <c r="AX158" s="23"/>
      <c r="AY158" s="23"/>
    </row>
    <row r="159" spans="1:51">
      <c r="A159" s="25" t="s">
        <v>107</v>
      </c>
      <c r="B159" s="8">
        <v>19397.48072213613</v>
      </c>
      <c r="C159" s="8">
        <v>20699.913587390671</v>
      </c>
      <c r="D159" s="8">
        <v>28407.667202045221</v>
      </c>
      <c r="E159" s="8">
        <v>18753.366523636356</v>
      </c>
      <c r="F159" s="8">
        <v>24703.605554906575</v>
      </c>
      <c r="G159" s="8">
        <v>26584.761941263943</v>
      </c>
      <c r="H159" s="8">
        <v>34201.940711389951</v>
      </c>
      <c r="I159" s="8">
        <v>20311.020657532477</v>
      </c>
      <c r="J159" s="8">
        <v>26889.362822417126</v>
      </c>
      <c r="K159" s="8">
        <v>29389.753714114609</v>
      </c>
      <c r="L159" s="8">
        <v>40463.531855801433</v>
      </c>
      <c r="M159" s="8">
        <v>20972.301922271097</v>
      </c>
      <c r="N159" s="8">
        <v>29266.846529918806</v>
      </c>
      <c r="O159" s="8">
        <v>31670.336934404553</v>
      </c>
      <c r="P159" s="8">
        <v>42216.853036774773</v>
      </c>
      <c r="Q159" s="8">
        <v>22216.638479969548</v>
      </c>
      <c r="R159" s="8">
        <v>30388.171390387957</v>
      </c>
      <c r="S159" s="8">
        <v>34332.667073296725</v>
      </c>
      <c r="T159" s="8">
        <v>51490.548275546949</v>
      </c>
      <c r="U159" s="8">
        <v>21268.515919199708</v>
      </c>
      <c r="V159" s="8">
        <v>27412.990484222053</v>
      </c>
      <c r="W159" s="8">
        <v>31741.155943587193</v>
      </c>
      <c r="X159" s="8">
        <v>46060.400847305704</v>
      </c>
      <c r="Y159" s="8">
        <v>21618.382901974725</v>
      </c>
      <c r="Z159" s="8">
        <v>28706.771717221229</v>
      </c>
      <c r="AA159" s="8">
        <f t="shared" ref="AA159:AF159" si="296">AA147+AA141+AA135+AA129+AA123+AA117</f>
        <v>34256.490862785955</v>
      </c>
      <c r="AB159" s="8">
        <f t="shared" si="296"/>
        <v>54952.220797678005</v>
      </c>
      <c r="AC159" s="8">
        <f t="shared" si="296"/>
        <v>27131.446531826419</v>
      </c>
      <c r="AD159" s="8">
        <f t="shared" si="296"/>
        <v>33902.993306275028</v>
      </c>
      <c r="AE159" s="8">
        <f t="shared" si="296"/>
        <v>40512.376598700866</v>
      </c>
      <c r="AF159" s="8">
        <f t="shared" si="296"/>
        <v>72000.227845514353</v>
      </c>
      <c r="AG159" s="8">
        <f t="shared" ref="AG159:AH159" si="297">AG147+AG141+AG135+AG129+AG123+AG117</f>
        <v>22141.824192506938</v>
      </c>
      <c r="AH159" s="8">
        <f t="shared" si="297"/>
        <v>32015.511272670956</v>
      </c>
      <c r="AI159" s="8">
        <f t="shared" ref="AI159" si="298">AI147+AI141+AI135+AI129+AI123+AI117</f>
        <v>46133.933176880179</v>
      </c>
      <c r="AJ159" s="8">
        <v>83632</v>
      </c>
      <c r="AK159" s="8">
        <v>30258</v>
      </c>
      <c r="AL159" s="8">
        <v>51764</v>
      </c>
      <c r="AM159" s="8">
        <v>71311</v>
      </c>
      <c r="AN159" s="8">
        <v>113927.78533135091</v>
      </c>
      <c r="AO159" s="8">
        <v>39647.001602678181</v>
      </c>
      <c r="AP159" s="8">
        <v>66906.462564801812</v>
      </c>
      <c r="AQ159" s="8">
        <v>92785.102403319965</v>
      </c>
      <c r="AR159" s="8">
        <v>138949.19655612583</v>
      </c>
      <c r="AS159" s="8">
        <f t="shared" ref="AS159:AT161" si="299">+AS117+AS123+AS129+AS135+AS141+AS147</f>
        <v>37277.381934166493</v>
      </c>
      <c r="AT159" s="8">
        <f t="shared" si="299"/>
        <v>63213.775621553665</v>
      </c>
      <c r="AU159" s="8">
        <v>84528.68021256791</v>
      </c>
      <c r="AV159" s="8">
        <v>122121.55158513543</v>
      </c>
      <c r="AW159" s="8">
        <f t="shared" ref="AW159:AX161" si="300">+AW117+AW123+AW129+AW135+AW141+AW147</f>
        <v>47466.857497981022</v>
      </c>
      <c r="AX159" s="8">
        <f t="shared" si="300"/>
        <v>79996.930771999789</v>
      </c>
      <c r="AY159" s="8">
        <v>96662.003148313132</v>
      </c>
    </row>
    <row r="160" spans="1:51">
      <c r="A160" s="25" t="s">
        <v>154</v>
      </c>
      <c r="B160" s="8">
        <f t="shared" ref="B160:AC160" si="301">B81+B86</f>
        <v>135018</v>
      </c>
      <c r="C160" s="8">
        <f t="shared" si="301"/>
        <v>142757</v>
      </c>
      <c r="D160" s="8">
        <f t="shared" si="301"/>
        <v>214643</v>
      </c>
      <c r="E160" s="8">
        <f t="shared" si="301"/>
        <v>117267</v>
      </c>
      <c r="F160" s="8">
        <f t="shared" si="301"/>
        <v>160109</v>
      </c>
      <c r="G160" s="8">
        <f t="shared" si="301"/>
        <v>170866</v>
      </c>
      <c r="H160" s="8">
        <f t="shared" si="301"/>
        <v>261840</v>
      </c>
      <c r="I160" s="8">
        <f t="shared" si="301"/>
        <v>148707</v>
      </c>
      <c r="J160" s="8">
        <f t="shared" si="301"/>
        <v>203058</v>
      </c>
      <c r="K160" s="8">
        <f t="shared" si="301"/>
        <v>224181</v>
      </c>
      <c r="L160" s="8">
        <f t="shared" si="301"/>
        <v>335510</v>
      </c>
      <c r="M160" s="8">
        <f t="shared" si="301"/>
        <v>161655</v>
      </c>
      <c r="N160" s="8">
        <f t="shared" si="301"/>
        <v>213851</v>
      </c>
      <c r="O160" s="8">
        <f t="shared" si="301"/>
        <v>231637</v>
      </c>
      <c r="P160" s="8">
        <f t="shared" si="301"/>
        <v>349054</v>
      </c>
      <c r="Q160" s="8">
        <f t="shared" si="301"/>
        <v>170988</v>
      </c>
      <c r="R160" s="8">
        <f t="shared" si="301"/>
        <v>237137</v>
      </c>
      <c r="S160" s="8">
        <f t="shared" si="301"/>
        <v>275254</v>
      </c>
      <c r="T160" s="8">
        <f t="shared" si="301"/>
        <v>428521</v>
      </c>
      <c r="U160" s="8">
        <f t="shared" si="301"/>
        <v>163504</v>
      </c>
      <c r="V160" s="8">
        <f t="shared" si="301"/>
        <v>203822</v>
      </c>
      <c r="W160" s="8">
        <f t="shared" si="301"/>
        <v>241450</v>
      </c>
      <c r="X160" s="8">
        <f t="shared" si="301"/>
        <v>388745</v>
      </c>
      <c r="Y160" s="8">
        <f t="shared" si="301"/>
        <v>177218</v>
      </c>
      <c r="Z160" s="8">
        <f t="shared" si="301"/>
        <v>262255</v>
      </c>
      <c r="AA160" s="8">
        <f t="shared" si="301"/>
        <v>351600</v>
      </c>
      <c r="AB160" s="8">
        <f t="shared" si="301"/>
        <v>535660</v>
      </c>
      <c r="AC160" s="8">
        <f t="shared" si="301"/>
        <v>211768</v>
      </c>
      <c r="AD160" s="8">
        <f t="shared" ref="AD160:AI160" si="302">AD81+AD86</f>
        <v>277591</v>
      </c>
      <c r="AE160" s="8">
        <f t="shared" si="302"/>
        <v>358551</v>
      </c>
      <c r="AF160" s="8">
        <f t="shared" si="302"/>
        <v>580438</v>
      </c>
      <c r="AG160" s="8">
        <f t="shared" si="302"/>
        <v>178396</v>
      </c>
      <c r="AH160" s="8">
        <f t="shared" si="302"/>
        <v>265560</v>
      </c>
      <c r="AI160" s="8">
        <f t="shared" si="302"/>
        <v>411488</v>
      </c>
      <c r="AJ160" s="8">
        <v>688827</v>
      </c>
      <c r="AK160" s="8">
        <v>247899</v>
      </c>
      <c r="AL160" s="8">
        <v>399938</v>
      </c>
      <c r="AM160" s="8">
        <v>564687</v>
      </c>
      <c r="AN160" s="8">
        <v>845261</v>
      </c>
      <c r="AO160" s="8">
        <v>290877</v>
      </c>
      <c r="AP160" s="8">
        <v>455733</v>
      </c>
      <c r="AQ160" s="8">
        <v>633235</v>
      </c>
      <c r="AR160" s="8">
        <v>962332.99999999988</v>
      </c>
      <c r="AS160" s="8">
        <f t="shared" si="299"/>
        <v>315081</v>
      </c>
      <c r="AT160" s="8">
        <f t="shared" si="299"/>
        <v>505690</v>
      </c>
      <c r="AU160" s="8">
        <v>659881.00000000012</v>
      </c>
      <c r="AV160" s="8">
        <v>1025554</v>
      </c>
      <c r="AW160" s="8">
        <f t="shared" si="300"/>
        <v>420840</v>
      </c>
      <c r="AX160" s="8">
        <f t="shared" si="300"/>
        <v>636174</v>
      </c>
      <c r="AY160" s="8">
        <v>777024.00000000012</v>
      </c>
    </row>
    <row r="161" spans="1:51">
      <c r="A161" s="25" t="s">
        <v>155</v>
      </c>
      <c r="B161" s="8">
        <v>-119080</v>
      </c>
      <c r="C161" s="8">
        <v>-131126</v>
      </c>
      <c r="D161" s="8">
        <v>-196215</v>
      </c>
      <c r="E161" s="8">
        <v>-106206</v>
      </c>
      <c r="F161" s="8">
        <v>-139376</v>
      </c>
      <c r="G161" s="8">
        <v>-155010</v>
      </c>
      <c r="H161" s="8">
        <v>-230829</v>
      </c>
      <c r="I161" s="8">
        <v>-131967</v>
      </c>
      <c r="J161" s="8">
        <v>-178906</v>
      </c>
      <c r="K161" s="8">
        <v>-202378</v>
      </c>
      <c r="L161" s="8">
        <v>-302350</v>
      </c>
      <c r="M161" s="8">
        <v>-143163</v>
      </c>
      <c r="N161" s="8">
        <v>-189308</v>
      </c>
      <c r="O161" s="8">
        <v>-210935</v>
      </c>
      <c r="P161" s="8">
        <v>-320243</v>
      </c>
      <c r="Q161" s="8">
        <v>-146620</v>
      </c>
      <c r="R161" s="8">
        <v>-204771</v>
      </c>
      <c r="S161" s="8">
        <v>-244255</v>
      </c>
      <c r="T161" s="8">
        <v>-384027</v>
      </c>
      <c r="U161" s="8">
        <v>-143748</v>
      </c>
      <c r="V161" s="8">
        <v>-182038</v>
      </c>
      <c r="W161" s="8">
        <v>-218928</v>
      </c>
      <c r="X161" s="8">
        <v>-353019</v>
      </c>
      <c r="Y161" s="8">
        <v>-160560</v>
      </c>
      <c r="Z161" s="8">
        <v>-247629</v>
      </c>
      <c r="AA161" s="8">
        <v>-296425</v>
      </c>
      <c r="AB161" s="8">
        <f>AB82+AB89+AB90</f>
        <v>-456950</v>
      </c>
      <c r="AC161" s="8">
        <f t="shared" ref="AC161:AH161" si="303">AC82+AC89+AC90</f>
        <v>-208870</v>
      </c>
      <c r="AD161" s="8">
        <f t="shared" si="303"/>
        <v>-279230</v>
      </c>
      <c r="AE161" s="8">
        <f t="shared" si="303"/>
        <v>-323066</v>
      </c>
      <c r="AF161" s="8">
        <f t="shared" si="303"/>
        <v>-535650</v>
      </c>
      <c r="AG161" s="8">
        <f t="shared" si="303"/>
        <v>-166196</v>
      </c>
      <c r="AH161" s="8">
        <f t="shared" si="303"/>
        <v>-240709</v>
      </c>
      <c r="AI161" s="8">
        <f t="shared" ref="AI161" si="304">AI82+AI89+AI90</f>
        <v>-336279</v>
      </c>
      <c r="AJ161" s="8">
        <v>-575662</v>
      </c>
      <c r="AK161" s="8">
        <v>-209024</v>
      </c>
      <c r="AL161" s="8">
        <v>-346502</v>
      </c>
      <c r="AM161" s="8">
        <v>-474597</v>
      </c>
      <c r="AN161" s="8">
        <v>-722417</v>
      </c>
      <c r="AO161" s="8">
        <v>-256410</v>
      </c>
      <c r="AP161" s="8">
        <v>-418779.00000000012</v>
      </c>
      <c r="AQ161" s="8">
        <v>-588896</v>
      </c>
      <c r="AR161" s="8">
        <v>-906396.00000000012</v>
      </c>
      <c r="AS161" s="8">
        <f t="shared" si="299"/>
        <v>-271627.00000000012</v>
      </c>
      <c r="AT161" s="8">
        <f t="shared" si="299"/>
        <v>-458684.99999999994</v>
      </c>
      <c r="AU161" s="8">
        <v>-609826</v>
      </c>
      <c r="AV161" s="8">
        <v>-935496.99999999977</v>
      </c>
      <c r="AW161" s="8">
        <f t="shared" si="300"/>
        <v>-374116.00000000006</v>
      </c>
      <c r="AX161" s="8">
        <f t="shared" si="300"/>
        <v>-578941</v>
      </c>
      <c r="AY161" s="8">
        <v>-709483.28189271828</v>
      </c>
    </row>
    <row r="162" spans="1:51">
      <c r="A162" s="6" t="s">
        <v>108</v>
      </c>
      <c r="B162" s="10">
        <f t="shared" ref="B162:AE162" si="305">+SUM(B160:B161)</f>
        <v>15938</v>
      </c>
      <c r="C162" s="10">
        <f t="shared" si="305"/>
        <v>11631</v>
      </c>
      <c r="D162" s="10">
        <f t="shared" si="305"/>
        <v>18428</v>
      </c>
      <c r="E162" s="10">
        <f t="shared" si="305"/>
        <v>11061</v>
      </c>
      <c r="F162" s="10">
        <f t="shared" si="305"/>
        <v>20733</v>
      </c>
      <c r="G162" s="10">
        <f t="shared" si="305"/>
        <v>15856</v>
      </c>
      <c r="H162" s="10">
        <f t="shared" si="305"/>
        <v>31011</v>
      </c>
      <c r="I162" s="10">
        <f t="shared" si="305"/>
        <v>16740</v>
      </c>
      <c r="J162" s="10">
        <f t="shared" si="305"/>
        <v>24152</v>
      </c>
      <c r="K162" s="10">
        <f t="shared" si="305"/>
        <v>21803</v>
      </c>
      <c r="L162" s="10">
        <f t="shared" si="305"/>
        <v>33160</v>
      </c>
      <c r="M162" s="10">
        <f t="shared" si="305"/>
        <v>18492</v>
      </c>
      <c r="N162" s="10">
        <f t="shared" si="305"/>
        <v>24543</v>
      </c>
      <c r="O162" s="10">
        <f t="shared" si="305"/>
        <v>20702</v>
      </c>
      <c r="P162" s="10">
        <f t="shared" si="305"/>
        <v>28811</v>
      </c>
      <c r="Q162" s="10">
        <f t="shared" si="305"/>
        <v>24368</v>
      </c>
      <c r="R162" s="10">
        <f t="shared" si="305"/>
        <v>32366</v>
      </c>
      <c r="S162" s="10">
        <f t="shared" si="305"/>
        <v>30999</v>
      </c>
      <c r="T162" s="10">
        <f t="shared" si="305"/>
        <v>44494</v>
      </c>
      <c r="U162" s="10">
        <f t="shared" si="305"/>
        <v>19756</v>
      </c>
      <c r="V162" s="10">
        <f t="shared" si="305"/>
        <v>21784</v>
      </c>
      <c r="W162" s="10">
        <f t="shared" si="305"/>
        <v>22522</v>
      </c>
      <c r="X162" s="10">
        <f t="shared" si="305"/>
        <v>35726</v>
      </c>
      <c r="Y162" s="10">
        <f t="shared" si="305"/>
        <v>16658</v>
      </c>
      <c r="Z162" s="10">
        <f t="shared" si="305"/>
        <v>14626</v>
      </c>
      <c r="AA162" s="10">
        <f t="shared" si="305"/>
        <v>55175</v>
      </c>
      <c r="AB162" s="10">
        <f t="shared" si="305"/>
        <v>78710</v>
      </c>
      <c r="AC162" s="10">
        <f t="shared" si="305"/>
        <v>2898</v>
      </c>
      <c r="AD162" s="10">
        <f t="shared" si="305"/>
        <v>-1639</v>
      </c>
      <c r="AE162" s="10">
        <f t="shared" si="305"/>
        <v>35485</v>
      </c>
      <c r="AF162" s="10">
        <f>+SUM(AF160:AF161)</f>
        <v>44788</v>
      </c>
      <c r="AG162" s="10">
        <f t="shared" ref="AG162:AQ162" si="306">+SUM(AG160:AG161)</f>
        <v>12200</v>
      </c>
      <c r="AH162" s="10">
        <f t="shared" si="306"/>
        <v>24851</v>
      </c>
      <c r="AI162" s="10">
        <f t="shared" si="306"/>
        <v>75209</v>
      </c>
      <c r="AJ162" s="10">
        <f t="shared" si="306"/>
        <v>113165</v>
      </c>
      <c r="AK162" s="10">
        <f t="shared" si="306"/>
        <v>38875</v>
      </c>
      <c r="AL162" s="10">
        <f t="shared" si="306"/>
        <v>53436</v>
      </c>
      <c r="AM162" s="10">
        <f t="shared" si="306"/>
        <v>90090</v>
      </c>
      <c r="AN162" s="10">
        <f t="shared" si="306"/>
        <v>122844</v>
      </c>
      <c r="AO162" s="10">
        <f t="shared" si="306"/>
        <v>34467</v>
      </c>
      <c r="AP162" s="10">
        <f t="shared" si="306"/>
        <v>36953.999999999884</v>
      </c>
      <c r="AQ162" s="10">
        <f t="shared" si="306"/>
        <v>44339</v>
      </c>
      <c r="AR162" s="10">
        <f t="shared" ref="AR162:AT162" si="307">+SUM(AR160:AR161)</f>
        <v>55936.999999999767</v>
      </c>
      <c r="AS162" s="10">
        <f t="shared" si="307"/>
        <v>43453.999999999884</v>
      </c>
      <c r="AT162" s="10">
        <f t="shared" si="307"/>
        <v>47005.000000000058</v>
      </c>
      <c r="AU162" s="10">
        <v>50055.000000000116</v>
      </c>
      <c r="AV162" s="10">
        <v>90057.000000000233</v>
      </c>
      <c r="AW162" s="10">
        <f t="shared" ref="AW162:AY162" si="308">+SUM(AW160:AW161)</f>
        <v>46723.999999999942</v>
      </c>
      <c r="AX162" s="10">
        <f t="shared" si="308"/>
        <v>57233</v>
      </c>
      <c r="AY162" s="10">
        <f t="shared" si="308"/>
        <v>67540.718107281835</v>
      </c>
    </row>
    <row r="163" spans="1:51">
      <c r="A163" s="6"/>
      <c r="B163" s="23"/>
      <c r="C163" s="23"/>
      <c r="D163" s="23"/>
      <c r="E163" s="23"/>
      <c r="F163" s="23"/>
      <c r="G163" s="23"/>
      <c r="H163" s="23"/>
      <c r="I163" s="23"/>
      <c r="J163" s="23"/>
      <c r="K163" s="23"/>
      <c r="L163" s="23"/>
      <c r="M163" s="23"/>
      <c r="N163" s="23"/>
      <c r="O163" s="23"/>
      <c r="P163" s="23"/>
      <c r="Q163" s="23"/>
      <c r="R163" s="23"/>
      <c r="S163" s="23"/>
      <c r="T163" s="23"/>
      <c r="U163" s="23"/>
      <c r="V163" s="23"/>
      <c r="W163" s="23"/>
      <c r="X163" s="23"/>
      <c r="Y163" s="23"/>
      <c r="Z163" s="23"/>
      <c r="AA163" s="23"/>
      <c r="AB163" s="23"/>
      <c r="AC163" s="23"/>
      <c r="AD163" s="23"/>
      <c r="AE163" s="23"/>
      <c r="AF163" s="23"/>
      <c r="AG163" s="23"/>
      <c r="AH163" s="23"/>
      <c r="AI163" s="23"/>
      <c r="AJ163" s="23"/>
      <c r="AK163" s="23"/>
      <c r="AL163" s="23"/>
      <c r="AM163" s="23"/>
      <c r="AN163" s="23"/>
      <c r="AO163" s="23"/>
      <c r="AP163" s="23"/>
      <c r="AQ163" s="23"/>
      <c r="AR163" s="23"/>
      <c r="AS163" s="23"/>
      <c r="AT163" s="23"/>
      <c r="AU163" s="23"/>
      <c r="AV163" s="23"/>
      <c r="AW163" s="23"/>
      <c r="AX163" s="23"/>
      <c r="AY163" s="23"/>
    </row>
    <row r="164" spans="1:51">
      <c r="A164" s="29"/>
      <c r="B164" s="30"/>
      <c r="C164" s="30"/>
      <c r="D164" s="30"/>
      <c r="E164" s="30"/>
      <c r="F164" s="30"/>
      <c r="G164" s="30"/>
      <c r="H164" s="30"/>
      <c r="I164" s="30"/>
      <c r="J164" s="30"/>
      <c r="K164" s="30"/>
      <c r="L164" s="30"/>
      <c r="M164" s="30"/>
      <c r="N164" s="30"/>
      <c r="O164" s="30"/>
      <c r="P164" s="30"/>
      <c r="Q164" s="30"/>
      <c r="R164" s="30"/>
      <c r="S164" s="30"/>
      <c r="T164" s="30"/>
      <c r="U164" s="30"/>
      <c r="V164" s="30"/>
      <c r="W164" s="30"/>
      <c r="X164" s="30"/>
      <c r="Y164" s="30"/>
      <c r="Z164" s="30"/>
      <c r="AA164" s="30"/>
      <c r="AB164" s="30"/>
      <c r="AC164" s="30"/>
      <c r="AD164" s="30"/>
      <c r="AE164" s="30"/>
      <c r="AF164" s="30"/>
      <c r="AT164" s="30"/>
      <c r="AU164" s="30"/>
      <c r="AV164" s="30"/>
      <c r="AW164" s="30"/>
      <c r="AX164" s="30"/>
      <c r="AY164" s="30"/>
    </row>
    <row r="165" spans="1:51">
      <c r="A165" s="29"/>
      <c r="B165" s="30"/>
      <c r="C165" s="30"/>
      <c r="D165" s="30"/>
      <c r="E165" s="30"/>
      <c r="F165" s="30"/>
      <c r="G165" s="30"/>
      <c r="H165" s="30"/>
      <c r="I165" s="30"/>
      <c r="J165" s="30"/>
      <c r="K165" s="30"/>
      <c r="L165" s="30"/>
      <c r="M165" s="30"/>
      <c r="N165" s="30"/>
      <c r="O165" s="30"/>
      <c r="P165" s="30"/>
      <c r="Q165" s="30"/>
      <c r="R165" s="30"/>
      <c r="S165" s="30"/>
      <c r="T165" s="30"/>
      <c r="U165" s="30"/>
      <c r="V165" s="30"/>
      <c r="W165" s="30"/>
      <c r="X165" s="30"/>
      <c r="Y165" s="30"/>
      <c r="Z165" s="30"/>
      <c r="AA165" s="30"/>
      <c r="AB165" s="30"/>
      <c r="AC165" s="30"/>
      <c r="AD165" s="30"/>
      <c r="AE165" s="30"/>
      <c r="AF165" s="30"/>
    </row>
    <row r="166" spans="1:51">
      <c r="A166" s="31" t="s">
        <v>109</v>
      </c>
      <c r="B166" s="32"/>
      <c r="C166" s="32"/>
      <c r="D166" s="32"/>
      <c r="E166" s="32"/>
      <c r="F166" s="32"/>
      <c r="G166" s="32"/>
      <c r="H166" s="32"/>
      <c r="I166" s="32"/>
      <c r="J166" s="32"/>
      <c r="K166" s="32"/>
      <c r="L166" s="32"/>
      <c r="M166" s="32"/>
      <c r="N166" s="32"/>
      <c r="O166" s="32"/>
      <c r="P166" s="32"/>
      <c r="Q166" s="32"/>
      <c r="R166" s="32"/>
      <c r="S166" s="32"/>
      <c r="T166" s="32"/>
      <c r="U166" s="32"/>
      <c r="V166" s="32"/>
      <c r="W166" s="32"/>
      <c r="X166" s="32"/>
      <c r="Y166" s="32"/>
      <c r="Z166" s="32"/>
      <c r="AA166" s="32"/>
      <c r="AB166" s="32"/>
      <c r="AC166" s="32"/>
      <c r="AD166" s="32"/>
      <c r="AE166" s="32"/>
      <c r="AF166" s="32"/>
      <c r="AG166" s="32"/>
      <c r="AH166" s="32"/>
      <c r="AI166" s="32"/>
      <c r="AJ166" s="32"/>
      <c r="AK166" s="32"/>
      <c r="AL166" s="32"/>
      <c r="AM166" s="32"/>
      <c r="AN166" s="32"/>
      <c r="AO166" s="32"/>
      <c r="AP166" s="32"/>
      <c r="AQ166" s="32"/>
      <c r="AR166" s="32"/>
      <c r="AS166" s="32"/>
      <c r="AT166" s="32"/>
      <c r="AU166" s="32"/>
      <c r="AV166" s="32"/>
      <c r="AW166" s="32"/>
      <c r="AX166" s="32"/>
      <c r="AY166" s="32"/>
    </row>
    <row r="167" spans="1:51">
      <c r="A167" s="40"/>
      <c r="B167" s="35">
        <f t="shared" ref="B167:Z167" si="309">+B113</f>
        <v>41090</v>
      </c>
      <c r="C167" s="35">
        <f t="shared" si="309"/>
        <v>41182</v>
      </c>
      <c r="D167" s="35">
        <f t="shared" si="309"/>
        <v>41274</v>
      </c>
      <c r="E167" s="35">
        <f t="shared" si="309"/>
        <v>41364</v>
      </c>
      <c r="F167" s="35">
        <f t="shared" si="309"/>
        <v>41455</v>
      </c>
      <c r="G167" s="35">
        <f t="shared" si="309"/>
        <v>41547</v>
      </c>
      <c r="H167" s="35">
        <f t="shared" si="309"/>
        <v>41639</v>
      </c>
      <c r="I167" s="35">
        <f t="shared" si="309"/>
        <v>41729</v>
      </c>
      <c r="J167" s="35">
        <f t="shared" si="309"/>
        <v>41820</v>
      </c>
      <c r="K167" s="35">
        <f t="shared" si="309"/>
        <v>41912</v>
      </c>
      <c r="L167" s="35">
        <f t="shared" si="309"/>
        <v>42004</v>
      </c>
      <c r="M167" s="35">
        <f t="shared" si="309"/>
        <v>42094</v>
      </c>
      <c r="N167" s="35">
        <f t="shared" si="309"/>
        <v>42185</v>
      </c>
      <c r="O167" s="35">
        <f t="shared" si="309"/>
        <v>42277</v>
      </c>
      <c r="P167" s="35">
        <f t="shared" si="309"/>
        <v>42369</v>
      </c>
      <c r="Q167" s="35">
        <f t="shared" si="309"/>
        <v>42460</v>
      </c>
      <c r="R167" s="35">
        <f t="shared" si="309"/>
        <v>42551</v>
      </c>
      <c r="S167" s="35">
        <f t="shared" si="309"/>
        <v>42643</v>
      </c>
      <c r="T167" s="35">
        <f t="shared" si="309"/>
        <v>42735</v>
      </c>
      <c r="U167" s="35">
        <f t="shared" si="309"/>
        <v>42825</v>
      </c>
      <c r="V167" s="35">
        <f t="shared" si="309"/>
        <v>42916</v>
      </c>
      <c r="W167" s="35">
        <f t="shared" si="309"/>
        <v>43008</v>
      </c>
      <c r="X167" s="35">
        <f t="shared" si="309"/>
        <v>43100</v>
      </c>
      <c r="Y167" s="35">
        <f t="shared" si="309"/>
        <v>43190</v>
      </c>
      <c r="Z167" s="35">
        <f t="shared" si="309"/>
        <v>43281</v>
      </c>
      <c r="AA167" s="35">
        <v>43373</v>
      </c>
      <c r="AB167" s="35">
        <v>43465</v>
      </c>
      <c r="AC167" s="35">
        <v>43555</v>
      </c>
      <c r="AD167" s="35">
        <v>43646</v>
      </c>
      <c r="AE167" s="35">
        <v>43738</v>
      </c>
      <c r="AF167" s="35">
        <v>43830</v>
      </c>
      <c r="AG167" s="35">
        <v>43921</v>
      </c>
      <c r="AH167" s="35">
        <v>44012</v>
      </c>
      <c r="AI167" s="35">
        <v>44104</v>
      </c>
      <c r="AJ167" s="35">
        <v>44196</v>
      </c>
      <c r="AK167" s="35">
        <v>44286</v>
      </c>
      <c r="AL167" s="35">
        <v>44377</v>
      </c>
      <c r="AM167" s="35">
        <v>44469</v>
      </c>
      <c r="AN167" s="35">
        <v>44561</v>
      </c>
      <c r="AO167" s="35">
        <v>44651</v>
      </c>
      <c r="AP167" s="35">
        <v>44742</v>
      </c>
      <c r="AQ167" s="35">
        <v>44834</v>
      </c>
      <c r="AR167" s="35">
        <v>44926</v>
      </c>
      <c r="AS167" s="35">
        <v>45016</v>
      </c>
      <c r="AT167" s="35">
        <v>45107</v>
      </c>
      <c r="AU167" s="35">
        <v>45199</v>
      </c>
      <c r="AV167" s="35">
        <v>45291</v>
      </c>
      <c r="AW167" s="35">
        <v>45382</v>
      </c>
      <c r="AX167" s="35">
        <v>45473</v>
      </c>
      <c r="AY167" s="35">
        <v>45565</v>
      </c>
    </row>
    <row r="168" spans="1:51">
      <c r="A168" s="6"/>
      <c r="B168" s="23"/>
      <c r="C168" s="23"/>
      <c r="D168" s="23"/>
      <c r="E168" s="23"/>
      <c r="F168" s="23"/>
      <c r="G168" s="23"/>
      <c r="H168" s="23"/>
      <c r="I168" s="23"/>
      <c r="J168" s="23"/>
      <c r="K168" s="23"/>
      <c r="L168" s="23"/>
      <c r="M168" s="23"/>
      <c r="N168" s="23"/>
      <c r="O168" s="23"/>
      <c r="P168" s="23"/>
      <c r="Q168" s="23"/>
      <c r="R168" s="23"/>
      <c r="S168" s="23"/>
      <c r="T168" s="23"/>
      <c r="U168" s="23"/>
      <c r="V168" s="23"/>
      <c r="W168" s="23"/>
      <c r="X168" s="23"/>
      <c r="Y168" s="23"/>
      <c r="Z168" s="23"/>
      <c r="AA168" s="23"/>
      <c r="AB168" s="23"/>
      <c r="AC168" s="23"/>
      <c r="AD168" s="23"/>
      <c r="AE168" s="23"/>
      <c r="AF168" s="23"/>
      <c r="AG168" s="23"/>
      <c r="AH168" s="23"/>
      <c r="AI168" s="23"/>
      <c r="AJ168" s="23"/>
      <c r="AK168" s="23"/>
      <c r="AL168" s="23"/>
      <c r="AM168" s="23"/>
      <c r="AN168" s="23"/>
      <c r="AO168" s="23"/>
      <c r="AP168" s="23"/>
      <c r="AQ168" s="23"/>
      <c r="AR168" s="23"/>
      <c r="AS168" s="23"/>
      <c r="AT168" s="23"/>
      <c r="AU168" s="23"/>
      <c r="AV168" s="23"/>
      <c r="AW168" s="23"/>
      <c r="AX168" s="23"/>
      <c r="AY168" s="23"/>
    </row>
    <row r="169" spans="1:51">
      <c r="A169" s="25" t="s">
        <v>101</v>
      </c>
      <c r="B169" s="8">
        <v>948.64</v>
      </c>
      <c r="C169" s="8">
        <v>907.32999999999993</v>
      </c>
      <c r="D169" s="8">
        <v>881.31</v>
      </c>
      <c r="E169" s="8">
        <v>911.81</v>
      </c>
      <c r="F169" s="8">
        <v>942.02</v>
      </c>
      <c r="G169" s="8">
        <v>1039.8499999999999</v>
      </c>
      <c r="H169" s="8">
        <v>1003.0199999999999</v>
      </c>
      <c r="I169" s="8">
        <v>994.92999999999984</v>
      </c>
      <c r="J169" s="8">
        <v>976.31000000000006</v>
      </c>
      <c r="K169" s="8">
        <v>976.31000000000006</v>
      </c>
      <c r="L169" s="8">
        <v>975.97</v>
      </c>
      <c r="M169" s="8">
        <v>1007.3499999999999</v>
      </c>
      <c r="N169" s="8">
        <v>979.06</v>
      </c>
      <c r="O169" s="8">
        <v>968.20999999999992</v>
      </c>
      <c r="P169" s="8">
        <v>1026.28</v>
      </c>
      <c r="Q169" s="8">
        <v>984.71</v>
      </c>
      <c r="R169" s="8">
        <v>980.15</v>
      </c>
      <c r="S169" s="8">
        <v>979.21</v>
      </c>
      <c r="T169" s="8">
        <v>1035.2400000000002</v>
      </c>
      <c r="U169" s="8">
        <v>1052.6600000000001</v>
      </c>
      <c r="V169" s="8">
        <v>1119.96</v>
      </c>
      <c r="W169" s="8">
        <v>1204.96</v>
      </c>
      <c r="X169" s="8">
        <v>1220.46</v>
      </c>
      <c r="Y169" s="8">
        <v>1249.45</v>
      </c>
      <c r="Z169" s="8">
        <v>1290.6600000000001</v>
      </c>
      <c r="AA169" s="8">
        <v>3075.4399999999996</v>
      </c>
      <c r="AB169" s="8">
        <v>3194.12</v>
      </c>
      <c r="AC169" s="8">
        <v>3182.73</v>
      </c>
      <c r="AD169" s="8">
        <v>3249.13</v>
      </c>
      <c r="AE169" s="8">
        <v>3275.6154890000007</v>
      </c>
      <c r="AF169" s="8">
        <v>3432.7069786704233</v>
      </c>
      <c r="AG169" s="8">
        <v>3476.4798236704237</v>
      </c>
      <c r="AH169" s="8">
        <v>3832.5309996704236</v>
      </c>
      <c r="AI169" s="8">
        <v>4070.0188515117866</v>
      </c>
      <c r="AJ169" s="8">
        <v>4051</v>
      </c>
      <c r="AK169" s="8">
        <v>4074</v>
      </c>
      <c r="AL169" s="8">
        <v>3962</v>
      </c>
      <c r="AM169" s="8">
        <v>4048</v>
      </c>
      <c r="AN169" s="8">
        <v>4317.8284749567956</v>
      </c>
      <c r="AO169" s="8">
        <v>4403.6809069999999</v>
      </c>
      <c r="AP169" s="8">
        <v>4089.9868685000001</v>
      </c>
      <c r="AQ169" s="8">
        <v>4003.3566685000001</v>
      </c>
      <c r="AR169" s="8">
        <v>4047.9807615000004</v>
      </c>
      <c r="AS169" s="8">
        <v>4059.7498532909999</v>
      </c>
      <c r="AT169" s="8">
        <v>4042.9111121200003</v>
      </c>
      <c r="AU169" s="8">
        <v>3926.2997615057579</v>
      </c>
      <c r="AV169" s="8">
        <v>3622.2183030390006</v>
      </c>
      <c r="AW169" s="8">
        <v>3669.9592057626023</v>
      </c>
      <c r="AX169" s="8">
        <v>3661.6211403939997</v>
      </c>
      <c r="AY169" s="8">
        <v>3697.1100552740008</v>
      </c>
    </row>
    <row r="170" spans="1:51">
      <c r="A170" s="25" t="s">
        <v>102</v>
      </c>
      <c r="B170" s="8">
        <v>75.399999999999991</v>
      </c>
      <c r="C170" s="8">
        <v>71.679999999999993</v>
      </c>
      <c r="D170" s="8">
        <v>72.08</v>
      </c>
      <c r="E170" s="8">
        <v>89.39</v>
      </c>
      <c r="F170" s="8">
        <v>161.18</v>
      </c>
      <c r="G170" s="8">
        <v>163.02099999999999</v>
      </c>
      <c r="H170" s="8">
        <v>167.74099999999999</v>
      </c>
      <c r="I170" s="8">
        <v>162.34099999999998</v>
      </c>
      <c r="J170" s="8">
        <v>169.49</v>
      </c>
      <c r="K170" s="8">
        <v>173.04000000000002</v>
      </c>
      <c r="L170" s="8">
        <v>169.44</v>
      </c>
      <c r="M170" s="8">
        <v>170.84000000000003</v>
      </c>
      <c r="N170" s="8">
        <v>186.01</v>
      </c>
      <c r="O170" s="8">
        <v>184.71</v>
      </c>
      <c r="P170" s="8">
        <v>184.71</v>
      </c>
      <c r="Q170" s="8">
        <v>190.7</v>
      </c>
      <c r="R170" s="8">
        <v>162.75999999999996</v>
      </c>
      <c r="S170" s="8">
        <v>161.16</v>
      </c>
      <c r="T170" s="8">
        <v>163.35999999999999</v>
      </c>
      <c r="U170" s="8">
        <v>163.35999999999999</v>
      </c>
      <c r="V170" s="8">
        <v>157.5</v>
      </c>
      <c r="W170" s="8">
        <v>157.5</v>
      </c>
      <c r="X170" s="8">
        <v>136.47999999999999</v>
      </c>
      <c r="Y170" s="8">
        <v>132.58000000000001</v>
      </c>
      <c r="Z170" s="8">
        <v>145.43</v>
      </c>
      <c r="AA170" s="8">
        <v>104.11000000000001</v>
      </c>
      <c r="AB170" s="8">
        <v>106.11000000000001</v>
      </c>
      <c r="AC170" s="8">
        <v>100.50000000000001</v>
      </c>
      <c r="AD170" s="8">
        <v>100.50000000000001</v>
      </c>
      <c r="AE170" s="8">
        <v>180.58199999999997</v>
      </c>
      <c r="AF170" s="8">
        <v>182.55999999999997</v>
      </c>
      <c r="AG170" s="8">
        <v>180.75999999999996</v>
      </c>
      <c r="AH170" s="8">
        <v>211.22999999999996</v>
      </c>
      <c r="AI170" s="8">
        <v>231.30999999999997</v>
      </c>
      <c r="AJ170" s="8">
        <v>232</v>
      </c>
      <c r="AK170" s="8">
        <v>237</v>
      </c>
      <c r="AL170" s="8">
        <v>221</v>
      </c>
      <c r="AM170" s="8">
        <v>233</v>
      </c>
      <c r="AN170" s="8">
        <v>271.58</v>
      </c>
      <c r="AO170" s="8">
        <v>261.8</v>
      </c>
      <c r="AP170" s="8">
        <v>397.06819999999999</v>
      </c>
      <c r="AQ170" s="8">
        <v>380.85819999999995</v>
      </c>
      <c r="AR170" s="8">
        <v>377.68019999999996</v>
      </c>
      <c r="AS170" s="8">
        <v>385.40819999999991</v>
      </c>
      <c r="AT170" s="8">
        <v>447.01819999999992</v>
      </c>
      <c r="AU170" s="8">
        <v>464.96200019836419</v>
      </c>
      <c r="AV170" s="8">
        <v>431.52489999999989</v>
      </c>
      <c r="AW170" s="8">
        <v>424.87399999999997</v>
      </c>
      <c r="AX170" s="8">
        <v>431.58470516999995</v>
      </c>
      <c r="AY170" s="8">
        <v>390.91031416999999</v>
      </c>
    </row>
    <row r="171" spans="1:51">
      <c r="A171" s="25" t="s">
        <v>103</v>
      </c>
      <c r="B171" s="8">
        <v>35.4</v>
      </c>
      <c r="C171" s="8">
        <v>35.4</v>
      </c>
      <c r="D171" s="8">
        <v>35.4</v>
      </c>
      <c r="E171" s="8">
        <v>0.69</v>
      </c>
      <c r="F171" s="8">
        <v>4.6099999999999994</v>
      </c>
      <c r="G171" s="8">
        <v>8.61</v>
      </c>
      <c r="H171" s="8">
        <v>12.61</v>
      </c>
      <c r="I171" s="8">
        <v>10.620000000000001</v>
      </c>
      <c r="J171" s="8">
        <v>10.620000000000001</v>
      </c>
      <c r="K171" s="8">
        <v>13.120000000000001</v>
      </c>
      <c r="L171" s="8">
        <v>13.120000000000001</v>
      </c>
      <c r="M171" s="8">
        <v>13.120000000000001</v>
      </c>
      <c r="N171" s="8">
        <v>13.620000000000001</v>
      </c>
      <c r="O171" s="8">
        <v>13.620000000000001</v>
      </c>
      <c r="P171" s="8">
        <v>10.52</v>
      </c>
      <c r="Q171" s="8">
        <v>10.5</v>
      </c>
      <c r="R171" s="8">
        <v>9.5</v>
      </c>
      <c r="S171" s="8">
        <v>11.3</v>
      </c>
      <c r="T171" s="8">
        <v>14.1</v>
      </c>
      <c r="U171" s="8">
        <v>13.1</v>
      </c>
      <c r="V171" s="8">
        <v>12.6</v>
      </c>
      <c r="W171" s="8">
        <v>12.6</v>
      </c>
      <c r="X171" s="8">
        <v>12.6</v>
      </c>
      <c r="Y171" s="8">
        <v>11.6</v>
      </c>
      <c r="Z171" s="8">
        <v>12.7</v>
      </c>
      <c r="AA171" s="8">
        <v>12.649999999999999</v>
      </c>
      <c r="AB171" s="8">
        <v>14.149999999999999</v>
      </c>
      <c r="AC171" s="8">
        <v>11.15</v>
      </c>
      <c r="AD171" s="8">
        <v>10.6</v>
      </c>
      <c r="AE171" s="8">
        <v>17.71</v>
      </c>
      <c r="AF171" s="8">
        <v>18.579999999999998</v>
      </c>
      <c r="AG171" s="8">
        <v>19.3</v>
      </c>
      <c r="AH171" s="8">
        <v>24.4</v>
      </c>
      <c r="AI171" s="8">
        <v>50.790000000000006</v>
      </c>
      <c r="AJ171" s="8">
        <v>47</v>
      </c>
      <c r="AK171" s="8">
        <v>55</v>
      </c>
      <c r="AL171" s="8">
        <v>50</v>
      </c>
      <c r="AM171" s="8">
        <v>58</v>
      </c>
      <c r="AN171" s="8">
        <v>58.550000000000004</v>
      </c>
      <c r="AO171" s="8">
        <v>58.55</v>
      </c>
      <c r="AP171" s="8">
        <v>59.55</v>
      </c>
      <c r="AQ171" s="8">
        <v>59.989999999999995</v>
      </c>
      <c r="AR171" s="8">
        <v>61.180000000000007</v>
      </c>
      <c r="AS171" s="8">
        <v>65.62</v>
      </c>
      <c r="AT171" s="8">
        <v>68.870000000000019</v>
      </c>
      <c r="AU171" s="8">
        <v>64.749999990463252</v>
      </c>
      <c r="AV171" s="8">
        <v>34.880000000000003</v>
      </c>
      <c r="AW171" s="8">
        <v>35.420000000000009</v>
      </c>
      <c r="AX171" s="8">
        <v>35.900000000000006</v>
      </c>
      <c r="AY171" s="8">
        <v>38.270000000000003</v>
      </c>
    </row>
    <row r="172" spans="1:51">
      <c r="A172" s="25" t="s">
        <v>104</v>
      </c>
      <c r="B172" s="8">
        <v>81</v>
      </c>
      <c r="C172" s="8">
        <v>66.819999999999993</v>
      </c>
      <c r="D172" s="8">
        <v>66.819999999999993</v>
      </c>
      <c r="E172" s="8">
        <v>80.150000000000006</v>
      </c>
      <c r="F172" s="8">
        <v>75.42</v>
      </c>
      <c r="G172" s="8">
        <v>55.01</v>
      </c>
      <c r="H172" s="8">
        <v>47.84</v>
      </c>
      <c r="I172" s="8">
        <v>68.930000000000007</v>
      </c>
      <c r="J172" s="8">
        <v>72.84</v>
      </c>
      <c r="K172" s="8">
        <v>66.989999999999995</v>
      </c>
      <c r="L172" s="8">
        <v>66.989999999999995</v>
      </c>
      <c r="M172" s="8">
        <v>77.38000000000001</v>
      </c>
      <c r="N172" s="8">
        <v>59</v>
      </c>
      <c r="O172" s="8">
        <v>59</v>
      </c>
      <c r="P172" s="8">
        <v>59</v>
      </c>
      <c r="Q172" s="8">
        <v>49.5</v>
      </c>
      <c r="R172" s="8">
        <v>39.799999999999997</v>
      </c>
      <c r="S172" s="8">
        <v>39.799999999999997</v>
      </c>
      <c r="T172" s="8">
        <v>31.8</v>
      </c>
      <c r="U172" s="8">
        <v>34.799999999999997</v>
      </c>
      <c r="V172" s="8">
        <v>34.799999999999997</v>
      </c>
      <c r="W172" s="8">
        <v>61.8</v>
      </c>
      <c r="X172" s="8">
        <v>64.8</v>
      </c>
      <c r="Y172" s="8">
        <v>64.8</v>
      </c>
      <c r="Z172" s="8">
        <v>64.8</v>
      </c>
      <c r="AA172" s="8">
        <v>64.8</v>
      </c>
      <c r="AB172" s="8">
        <v>64.8</v>
      </c>
      <c r="AC172" s="8">
        <v>62</v>
      </c>
      <c r="AD172" s="8">
        <v>62</v>
      </c>
      <c r="AE172" s="8">
        <v>63</v>
      </c>
      <c r="AF172" s="8">
        <v>63</v>
      </c>
      <c r="AG172" s="8">
        <v>63</v>
      </c>
      <c r="AH172" s="8">
        <v>28</v>
      </c>
      <c r="AI172" s="8">
        <v>27</v>
      </c>
      <c r="AJ172" s="8">
        <v>27</v>
      </c>
      <c r="AK172" s="8">
        <v>24</v>
      </c>
      <c r="AL172" s="8">
        <v>22</v>
      </c>
      <c r="AM172" s="8">
        <v>22</v>
      </c>
      <c r="AN172" s="8">
        <v>8.5</v>
      </c>
      <c r="AO172" s="8">
        <v>14.5</v>
      </c>
      <c r="AP172" s="8">
        <v>18.3</v>
      </c>
      <c r="AQ172" s="8">
        <v>18.5</v>
      </c>
      <c r="AR172" s="8">
        <v>18.3</v>
      </c>
      <c r="AS172" s="8">
        <v>22.06</v>
      </c>
      <c r="AT172" s="8">
        <v>22.06</v>
      </c>
      <c r="AU172" s="8">
        <v>25.60066668</v>
      </c>
      <c r="AV172" s="8">
        <v>25.599999999999998</v>
      </c>
      <c r="AW172" s="8">
        <v>15.8</v>
      </c>
      <c r="AX172" s="8">
        <v>16.60066668</v>
      </c>
      <c r="AY172" s="8">
        <v>16.60066668</v>
      </c>
    </row>
    <row r="173" spans="1:51">
      <c r="A173" s="25" t="s">
        <v>105</v>
      </c>
      <c r="B173" s="8">
        <v>0</v>
      </c>
      <c r="C173" s="8">
        <v>0</v>
      </c>
      <c r="D173" s="8">
        <v>0</v>
      </c>
      <c r="E173" s="8">
        <v>0</v>
      </c>
      <c r="F173" s="8">
        <v>0</v>
      </c>
      <c r="G173" s="8">
        <v>17</v>
      </c>
      <c r="H173" s="8">
        <v>17</v>
      </c>
      <c r="I173" s="8">
        <v>17</v>
      </c>
      <c r="J173" s="8">
        <v>7</v>
      </c>
      <c r="K173" s="8">
        <v>7</v>
      </c>
      <c r="L173" s="8">
        <v>7</v>
      </c>
      <c r="M173" s="8">
        <v>12</v>
      </c>
      <c r="N173" s="8">
        <v>12</v>
      </c>
      <c r="O173" s="8">
        <v>11</v>
      </c>
      <c r="P173" s="8">
        <v>7</v>
      </c>
      <c r="Q173" s="8">
        <v>7</v>
      </c>
      <c r="R173" s="8">
        <v>7</v>
      </c>
      <c r="S173" s="8">
        <v>7</v>
      </c>
      <c r="T173" s="8">
        <v>7</v>
      </c>
      <c r="U173" s="8">
        <v>7</v>
      </c>
      <c r="V173" s="8">
        <v>7</v>
      </c>
      <c r="W173" s="8">
        <v>7</v>
      </c>
      <c r="X173" s="8">
        <v>7</v>
      </c>
      <c r="Y173" s="8">
        <v>8.66</v>
      </c>
      <c r="Z173" s="8">
        <v>6.5</v>
      </c>
      <c r="AA173" s="8">
        <v>16.66</v>
      </c>
      <c r="AB173" s="8">
        <v>51.66</v>
      </c>
      <c r="AC173" s="8">
        <v>51.89</v>
      </c>
      <c r="AD173" s="8">
        <v>51.89</v>
      </c>
      <c r="AE173" s="8">
        <v>51.89</v>
      </c>
      <c r="AF173" s="8">
        <v>51.89</v>
      </c>
      <c r="AG173" s="8">
        <v>64.59</v>
      </c>
      <c r="AH173" s="8">
        <v>64.59</v>
      </c>
      <c r="AI173" s="8">
        <v>158.38999999999999</v>
      </c>
      <c r="AJ173" s="8">
        <v>217</v>
      </c>
      <c r="AK173" s="8">
        <v>239</v>
      </c>
      <c r="AL173" s="8">
        <v>241</v>
      </c>
      <c r="AM173" s="8">
        <v>245</v>
      </c>
      <c r="AN173" s="8">
        <v>289.41000000000003</v>
      </c>
      <c r="AO173" s="8">
        <v>265.86</v>
      </c>
      <c r="AP173" s="8">
        <v>268.5</v>
      </c>
      <c r="AQ173" s="8">
        <v>274.69</v>
      </c>
      <c r="AR173" s="8">
        <v>275.75</v>
      </c>
      <c r="AS173" s="8">
        <v>278.96999999999997</v>
      </c>
      <c r="AT173" s="8">
        <v>278.96999999999997</v>
      </c>
      <c r="AU173" s="8">
        <v>250.54300061035158</v>
      </c>
      <c r="AV173" s="8">
        <v>257.17</v>
      </c>
      <c r="AW173" s="8">
        <v>268.79000000000002</v>
      </c>
      <c r="AX173" s="8">
        <v>268.89100000000002</v>
      </c>
      <c r="AY173" s="8">
        <v>268.89100000000002</v>
      </c>
    </row>
    <row r="174" spans="1:51">
      <c r="A174" s="6" t="s">
        <v>5</v>
      </c>
      <c r="B174" s="10">
        <f t="shared" ref="B174:Y174" si="310">+SUM(B169:B173)</f>
        <v>1140.44</v>
      </c>
      <c r="C174" s="10">
        <f t="shared" si="310"/>
        <v>1081.2299999999998</v>
      </c>
      <c r="D174" s="10">
        <f t="shared" si="310"/>
        <v>1055.6099999999999</v>
      </c>
      <c r="E174" s="10">
        <f t="shared" si="310"/>
        <v>1082.04</v>
      </c>
      <c r="F174" s="10">
        <f t="shared" si="310"/>
        <v>1183.23</v>
      </c>
      <c r="G174" s="10">
        <f t="shared" si="310"/>
        <v>1283.4909999999998</v>
      </c>
      <c r="H174" s="10">
        <f t="shared" si="310"/>
        <v>1248.2109999999998</v>
      </c>
      <c r="I174" s="10">
        <f t="shared" si="310"/>
        <v>1253.8209999999997</v>
      </c>
      <c r="J174" s="10">
        <f t="shared" si="310"/>
        <v>1236.26</v>
      </c>
      <c r="K174" s="10">
        <f t="shared" si="310"/>
        <v>1236.46</v>
      </c>
      <c r="L174" s="10">
        <f t="shared" si="310"/>
        <v>1232.52</v>
      </c>
      <c r="M174" s="10">
        <f t="shared" si="310"/>
        <v>1280.69</v>
      </c>
      <c r="N174" s="10">
        <f t="shared" si="310"/>
        <v>1249.6899999999998</v>
      </c>
      <c r="O174" s="10">
        <f t="shared" si="310"/>
        <v>1236.5399999999997</v>
      </c>
      <c r="P174" s="10">
        <f t="shared" si="310"/>
        <v>1287.51</v>
      </c>
      <c r="Q174" s="10">
        <f t="shared" si="310"/>
        <v>1242.4100000000001</v>
      </c>
      <c r="R174" s="10">
        <f t="shared" si="310"/>
        <v>1199.2099999999998</v>
      </c>
      <c r="S174" s="10">
        <f t="shared" si="310"/>
        <v>1198.47</v>
      </c>
      <c r="T174" s="10">
        <f t="shared" si="310"/>
        <v>1251.5</v>
      </c>
      <c r="U174" s="10">
        <f t="shared" si="310"/>
        <v>1270.9199999999998</v>
      </c>
      <c r="V174" s="10">
        <f t="shared" si="310"/>
        <v>1331.86</v>
      </c>
      <c r="W174" s="10">
        <f t="shared" si="310"/>
        <v>1443.86</v>
      </c>
      <c r="X174" s="10">
        <f t="shared" si="310"/>
        <v>1441.34</v>
      </c>
      <c r="Y174" s="10">
        <f t="shared" si="310"/>
        <v>1467.09</v>
      </c>
      <c r="Z174" s="10">
        <f t="shared" ref="Z174:AE174" si="311">+SUM(Z169:Z173)</f>
        <v>1520.0900000000001</v>
      </c>
      <c r="AA174" s="10">
        <f t="shared" si="311"/>
        <v>3273.66</v>
      </c>
      <c r="AB174" s="10">
        <f t="shared" si="311"/>
        <v>3430.84</v>
      </c>
      <c r="AC174" s="10">
        <f t="shared" si="311"/>
        <v>3408.27</v>
      </c>
      <c r="AD174" s="10">
        <f t="shared" si="311"/>
        <v>3474.12</v>
      </c>
      <c r="AE174" s="10">
        <f t="shared" si="311"/>
        <v>3588.7974890000005</v>
      </c>
      <c r="AF174" s="10">
        <f t="shared" ref="AF174:AG174" si="312">+SUM(AF169:AF173)</f>
        <v>3748.736978670423</v>
      </c>
      <c r="AG174" s="10">
        <f t="shared" si="312"/>
        <v>3804.1298236704238</v>
      </c>
      <c r="AH174" s="10">
        <f t="shared" ref="AH174:AN174" si="313">+SUM(AH169:AH173)</f>
        <v>4160.7509996704239</v>
      </c>
      <c r="AI174" s="10">
        <f t="shared" si="313"/>
        <v>4537.5088515117868</v>
      </c>
      <c r="AJ174" s="10">
        <f t="shared" si="313"/>
        <v>4574</v>
      </c>
      <c r="AK174" s="10">
        <f t="shared" si="313"/>
        <v>4629</v>
      </c>
      <c r="AL174" s="10">
        <f t="shared" si="313"/>
        <v>4496</v>
      </c>
      <c r="AM174" s="10">
        <f t="shared" si="313"/>
        <v>4606</v>
      </c>
      <c r="AN174" s="10">
        <f t="shared" si="313"/>
        <v>4945.8684749567956</v>
      </c>
      <c r="AO174" s="10">
        <v>5004.390907</v>
      </c>
      <c r="AP174" s="10">
        <f>+SUM(AP169:AP173)</f>
        <v>4833.4050685000002</v>
      </c>
      <c r="AQ174" s="10">
        <f>+SUM(AQ169:AQ173)</f>
        <v>4737.3948684999996</v>
      </c>
      <c r="AR174" s="10">
        <f>+SUM(AR169:AR173)</f>
        <v>4780.8909615000011</v>
      </c>
      <c r="AS174" s="10">
        <f t="shared" ref="AS174:AY174" si="314">+SUM(AS169:AS173)</f>
        <v>4811.8080532910008</v>
      </c>
      <c r="AT174" s="10">
        <v>4859.8293121200004</v>
      </c>
      <c r="AU174" s="10">
        <v>4732.1554289849373</v>
      </c>
      <c r="AV174" s="10">
        <v>4371.3932030390006</v>
      </c>
      <c r="AW174" s="10">
        <f t="shared" ref="AW174:AY174" si="315">+SUM(AW169:AW173)</f>
        <v>4414.8432057626023</v>
      </c>
      <c r="AX174" s="10">
        <f t="shared" si="315"/>
        <v>4414.5975122439995</v>
      </c>
      <c r="AY174" s="10">
        <f t="shared" si="315"/>
        <v>4411.782036124001</v>
      </c>
    </row>
    <row r="175" spans="1:51">
      <c r="A175" s="25" t="s">
        <v>110</v>
      </c>
      <c r="B175" s="8">
        <v>889.9787</v>
      </c>
      <c r="C175" s="8">
        <v>840.73</v>
      </c>
      <c r="D175" s="8">
        <v>853.43000000000006</v>
      </c>
      <c r="E175" s="8">
        <v>793.96</v>
      </c>
      <c r="F175" s="8">
        <v>868.67</v>
      </c>
      <c r="G175" s="8">
        <v>1017.2010000000001</v>
      </c>
      <c r="H175" s="8">
        <v>998.68100000000004</v>
      </c>
      <c r="I175" s="8">
        <v>988.95100000000014</v>
      </c>
      <c r="J175" s="8">
        <v>1030.48</v>
      </c>
      <c r="K175" s="8">
        <v>1066.95</v>
      </c>
      <c r="L175" s="8">
        <v>1051.2100000000003</v>
      </c>
      <c r="M175" s="8">
        <v>1109.74</v>
      </c>
      <c r="N175" s="8">
        <v>1080.47</v>
      </c>
      <c r="O175" s="8">
        <v>1083.74</v>
      </c>
      <c r="P175" s="8">
        <v>1121.74</v>
      </c>
      <c r="Q175" s="8">
        <v>1107.3300000000002</v>
      </c>
      <c r="R175" s="8">
        <v>1061.0999999999999</v>
      </c>
      <c r="S175" s="8">
        <v>1081.27</v>
      </c>
      <c r="T175" s="8">
        <v>1062.51</v>
      </c>
      <c r="U175" s="8">
        <v>1120.3499999999999</v>
      </c>
      <c r="V175" s="8">
        <v>1123.79</v>
      </c>
      <c r="W175" s="8">
        <v>1220.58</v>
      </c>
      <c r="X175" s="8">
        <v>1176.53</v>
      </c>
      <c r="Y175" s="8">
        <v>1200.02</v>
      </c>
      <c r="Z175" s="8">
        <v>1184.8799999999999</v>
      </c>
      <c r="AA175" s="8">
        <v>2892.18</v>
      </c>
      <c r="AB175" s="8">
        <v>3116.41</v>
      </c>
      <c r="AC175" s="8">
        <v>3140.68</v>
      </c>
      <c r="AD175" s="8">
        <f>AD174-AD176</f>
        <v>3249.41</v>
      </c>
      <c r="AE175" s="8">
        <f>AE174-AE176</f>
        <v>3270.9054890000007</v>
      </c>
      <c r="AF175" s="8">
        <f>AF174-AF176</f>
        <v>3377.4469786704235</v>
      </c>
      <c r="AG175" s="8">
        <f>AG174-AG176</f>
        <v>3386.1598236704235</v>
      </c>
      <c r="AH175" s="8">
        <v>3311.8409996704236</v>
      </c>
      <c r="AI175" s="8">
        <v>3550.7088515117862</v>
      </c>
      <c r="AJ175" s="8">
        <v>2773</v>
      </c>
      <c r="AK175" s="8">
        <v>4377</v>
      </c>
      <c r="AL175" s="8">
        <v>4213</v>
      </c>
      <c r="AM175" s="8">
        <v>4325</v>
      </c>
      <c r="AN175" s="8">
        <v>4606.4681041197118</v>
      </c>
      <c r="AO175" s="8">
        <v>4749.4809069999992</v>
      </c>
      <c r="AP175" s="8">
        <v>4281.1350684999998</v>
      </c>
      <c r="AQ175" s="8">
        <v>4304.6478685000002</v>
      </c>
      <c r="AR175" s="8">
        <v>4217.9059614999996</v>
      </c>
      <c r="AS175" s="8">
        <v>4198.7314532909995</v>
      </c>
      <c r="AT175" s="8">
        <v>4491.4791121199996</v>
      </c>
      <c r="AU175" s="8">
        <v>4506.9771086176106</v>
      </c>
      <c r="AV175" s="8">
        <v>4005.7461030390004</v>
      </c>
      <c r="AW175" s="8">
        <v>4109.8467712026031</v>
      </c>
      <c r="AX175" s="8">
        <v>4075.8999122439996</v>
      </c>
      <c r="AY175" s="8">
        <v>4103.9294365899996</v>
      </c>
    </row>
    <row r="176" spans="1:51">
      <c r="A176" s="25" t="s">
        <v>111</v>
      </c>
      <c r="B176" s="8">
        <v>250.46130000000005</v>
      </c>
      <c r="C176" s="8">
        <v>240.49999999999977</v>
      </c>
      <c r="D176" s="8">
        <v>202.17999999999995</v>
      </c>
      <c r="E176" s="8">
        <v>288.07999999999993</v>
      </c>
      <c r="F176" s="8">
        <v>314.65999999999997</v>
      </c>
      <c r="G176" s="8">
        <v>266.28999999999996</v>
      </c>
      <c r="H176" s="8">
        <v>249.52999999999989</v>
      </c>
      <c r="I176" s="8">
        <v>264.86999999999989</v>
      </c>
      <c r="J176" s="8">
        <v>205.78</v>
      </c>
      <c r="K176" s="8">
        <v>169.51000000000005</v>
      </c>
      <c r="L176" s="8">
        <v>181.30999999999995</v>
      </c>
      <c r="M176" s="8">
        <v>170.95000000000005</v>
      </c>
      <c r="N176" s="8">
        <v>169.22000000000003</v>
      </c>
      <c r="O176" s="8">
        <v>152.79999999999998</v>
      </c>
      <c r="P176" s="8">
        <v>165.77000000000012</v>
      </c>
      <c r="Q176" s="8">
        <v>135.08000000000007</v>
      </c>
      <c r="R176" s="8">
        <v>138.11000000000013</v>
      </c>
      <c r="S176" s="8">
        <v>117.2000000000001</v>
      </c>
      <c r="T176" s="8">
        <v>188.99000000000012</v>
      </c>
      <c r="U176" s="8">
        <v>150.56999999999994</v>
      </c>
      <c r="V176" s="8">
        <v>208.07000000000005</v>
      </c>
      <c r="W176" s="8">
        <v>223.28000000000006</v>
      </c>
      <c r="X176" s="8">
        <v>264.80999999999995</v>
      </c>
      <c r="Y176" s="8">
        <v>267.06999999999994</v>
      </c>
      <c r="Z176" s="8">
        <v>335.21000000000004</v>
      </c>
      <c r="AA176" s="8">
        <v>381.47999999999973</v>
      </c>
      <c r="AB176" s="8">
        <v>314.43000000000018</v>
      </c>
      <c r="AC176" s="8">
        <v>267.5900000000002</v>
      </c>
      <c r="AD176" s="8">
        <v>224.71000000000009</v>
      </c>
      <c r="AE176" s="8">
        <v>317.892</v>
      </c>
      <c r="AF176" s="8">
        <v>371.28999999999945</v>
      </c>
      <c r="AG176" s="8">
        <v>417.97000000000037</v>
      </c>
      <c r="AH176" s="8">
        <v>848.90999999999985</v>
      </c>
      <c r="AI176" s="8">
        <v>986.80000000000041</v>
      </c>
      <c r="AJ176" s="8">
        <v>1801</v>
      </c>
      <c r="AK176" s="8">
        <v>252</v>
      </c>
      <c r="AL176" s="8">
        <v>283</v>
      </c>
      <c r="AM176" s="8">
        <v>281</v>
      </c>
      <c r="AN176" s="8">
        <v>339.4003708370841</v>
      </c>
      <c r="AO176" s="8">
        <v>254.91000000000059</v>
      </c>
      <c r="AP176" s="8">
        <v>552.2700000000001</v>
      </c>
      <c r="AQ176" s="8">
        <v>432.74700000000053</v>
      </c>
      <c r="AR176" s="8">
        <v>562.9850000000007</v>
      </c>
      <c r="AS176" s="8">
        <v>613.07660000000044</v>
      </c>
      <c r="AT176" s="8">
        <v>368.35020000000054</v>
      </c>
      <c r="AU176" s="8">
        <v>225.17832036732688</v>
      </c>
      <c r="AV176" s="8">
        <v>365.64709999999991</v>
      </c>
      <c r="AW176" s="8">
        <v>304.99643455999956</v>
      </c>
      <c r="AX176" s="8">
        <v>338.69759999999985</v>
      </c>
      <c r="AY176" s="8">
        <v>307.85259953400015</v>
      </c>
    </row>
    <row r="177" spans="1:51">
      <c r="A177" s="6" t="s">
        <v>5</v>
      </c>
      <c r="B177" s="10">
        <f>+SUM(B175:B176)</f>
        <v>1140.44</v>
      </c>
      <c r="C177" s="10">
        <f t="shared" ref="C177:Z177" si="316">+SUM(C175:C176)</f>
        <v>1081.2299999999998</v>
      </c>
      <c r="D177" s="10">
        <f t="shared" si="316"/>
        <v>1055.6100000000001</v>
      </c>
      <c r="E177" s="10">
        <f t="shared" si="316"/>
        <v>1082.04</v>
      </c>
      <c r="F177" s="10">
        <f t="shared" si="316"/>
        <v>1183.33</v>
      </c>
      <c r="G177" s="10">
        <f t="shared" si="316"/>
        <v>1283.491</v>
      </c>
      <c r="H177" s="10">
        <f t="shared" si="316"/>
        <v>1248.211</v>
      </c>
      <c r="I177" s="10">
        <f t="shared" si="316"/>
        <v>1253.8209999999999</v>
      </c>
      <c r="J177" s="10">
        <f t="shared" si="316"/>
        <v>1236.26</v>
      </c>
      <c r="K177" s="10">
        <f t="shared" si="316"/>
        <v>1236.46</v>
      </c>
      <c r="L177" s="10">
        <f t="shared" si="316"/>
        <v>1232.5200000000002</v>
      </c>
      <c r="M177" s="10">
        <f t="shared" si="316"/>
        <v>1280.69</v>
      </c>
      <c r="N177" s="10">
        <f t="shared" si="316"/>
        <v>1249.69</v>
      </c>
      <c r="O177" s="10">
        <f t="shared" si="316"/>
        <v>1236.54</v>
      </c>
      <c r="P177" s="10">
        <f t="shared" si="316"/>
        <v>1287.5100000000002</v>
      </c>
      <c r="Q177" s="10">
        <f t="shared" si="316"/>
        <v>1242.4100000000003</v>
      </c>
      <c r="R177" s="10">
        <f t="shared" si="316"/>
        <v>1199.21</v>
      </c>
      <c r="S177" s="10">
        <f t="shared" si="316"/>
        <v>1198.47</v>
      </c>
      <c r="T177" s="10">
        <f t="shared" si="316"/>
        <v>1251.5</v>
      </c>
      <c r="U177" s="10">
        <f t="shared" si="316"/>
        <v>1270.9199999999998</v>
      </c>
      <c r="V177" s="10">
        <f t="shared" si="316"/>
        <v>1331.8600000000001</v>
      </c>
      <c r="W177" s="10">
        <f t="shared" si="316"/>
        <v>1443.86</v>
      </c>
      <c r="X177" s="10">
        <f t="shared" si="316"/>
        <v>1441.34</v>
      </c>
      <c r="Y177" s="10">
        <f t="shared" si="316"/>
        <v>1467.09</v>
      </c>
      <c r="Z177" s="10">
        <f t="shared" si="316"/>
        <v>1520.09</v>
      </c>
      <c r="AA177" s="10">
        <f t="shared" ref="AA177:AG177" si="317">+SUM(AA175:AA176)</f>
        <v>3273.6599999999994</v>
      </c>
      <c r="AB177" s="10">
        <f t="shared" si="317"/>
        <v>3430.84</v>
      </c>
      <c r="AC177" s="10">
        <f t="shared" si="317"/>
        <v>3408.27</v>
      </c>
      <c r="AD177" s="10">
        <f t="shared" si="317"/>
        <v>3474.12</v>
      </c>
      <c r="AE177" s="10">
        <f t="shared" si="317"/>
        <v>3588.7974890000005</v>
      </c>
      <c r="AF177" s="10">
        <f t="shared" si="317"/>
        <v>3748.736978670423</v>
      </c>
      <c r="AG177" s="10">
        <f t="shared" si="317"/>
        <v>3804.1298236704238</v>
      </c>
      <c r="AH177" s="10">
        <f t="shared" ref="AH177:AN177" si="318">+SUM(AH175:AH176)</f>
        <v>4160.750999670423</v>
      </c>
      <c r="AI177" s="10">
        <f t="shared" si="318"/>
        <v>4537.5088515117868</v>
      </c>
      <c r="AJ177" s="10">
        <f t="shared" si="318"/>
        <v>4574</v>
      </c>
      <c r="AK177" s="10">
        <f t="shared" si="318"/>
        <v>4629</v>
      </c>
      <c r="AL177" s="10">
        <f t="shared" si="318"/>
        <v>4496</v>
      </c>
      <c r="AM177" s="10">
        <f t="shared" si="318"/>
        <v>4606</v>
      </c>
      <c r="AN177" s="10">
        <f t="shared" si="318"/>
        <v>4945.8684749567956</v>
      </c>
      <c r="AO177" s="10">
        <v>5004.390907</v>
      </c>
      <c r="AP177" s="10">
        <f>+SUM(AP175:AP176)</f>
        <v>4833.4050685000002</v>
      </c>
      <c r="AQ177" s="10">
        <f>+SUM(AQ175:AQ176)</f>
        <v>4737.3948685000005</v>
      </c>
      <c r="AR177" s="10">
        <f>+SUM(AR175:AR176)</f>
        <v>4780.8909615000002</v>
      </c>
      <c r="AS177" s="10">
        <f t="shared" ref="AS177:AY177" si="319">+SUM(AS175:AS176)</f>
        <v>4811.8080532909999</v>
      </c>
      <c r="AT177" s="10">
        <v>4859.8293121200004</v>
      </c>
      <c r="AU177" s="10">
        <v>4732.1554289849373</v>
      </c>
      <c r="AV177" s="10">
        <v>4371.3932030390006</v>
      </c>
      <c r="AW177" s="10">
        <f t="shared" ref="AW177:AY177" si="320">+SUM(AW175:AW176)</f>
        <v>4414.8432057626023</v>
      </c>
      <c r="AX177" s="10">
        <f t="shared" si="320"/>
        <v>4414.5975122439995</v>
      </c>
      <c r="AY177" s="10">
        <f t="shared" si="320"/>
        <v>4411.7820361240001</v>
      </c>
    </row>
    <row r="178" spans="1:51">
      <c r="A178" s="6"/>
      <c r="B178" s="23"/>
      <c r="C178" s="23"/>
      <c r="D178" s="23"/>
      <c r="E178" s="23"/>
      <c r="F178" s="23"/>
      <c r="G178" s="23"/>
      <c r="H178" s="23"/>
      <c r="I178" s="23"/>
      <c r="J178" s="23"/>
      <c r="K178" s="23"/>
      <c r="L178" s="23"/>
      <c r="M178" s="23"/>
      <c r="N178" s="23"/>
      <c r="O178" s="23"/>
      <c r="P178" s="23"/>
      <c r="Q178" s="23"/>
      <c r="R178" s="23"/>
      <c r="S178" s="23"/>
      <c r="T178" s="23"/>
      <c r="U178" s="23"/>
      <c r="V178" s="23"/>
      <c r="W178" s="23"/>
      <c r="X178" s="23"/>
      <c r="Y178" s="23"/>
      <c r="Z178" s="23"/>
      <c r="AA178" s="23"/>
      <c r="AB178" s="23"/>
      <c r="AC178" s="23"/>
      <c r="AD178" s="23"/>
      <c r="AE178" s="23"/>
      <c r="AF178" s="23"/>
      <c r="AG178" s="23"/>
      <c r="AH178" s="23"/>
      <c r="AI178" s="23"/>
      <c r="AJ178" s="23"/>
      <c r="AK178" s="23"/>
      <c r="AL178" s="23"/>
      <c r="AM178" s="23"/>
      <c r="AN178" s="23"/>
      <c r="AO178" s="23"/>
      <c r="AP178" s="23"/>
      <c r="AQ178" s="23"/>
      <c r="AR178" s="23"/>
      <c r="AS178" s="23"/>
      <c r="AT178" s="23"/>
      <c r="AU178" s="23"/>
      <c r="AV178" s="23"/>
      <c r="AW178" s="23"/>
      <c r="AX178" s="23"/>
      <c r="AY178" s="23"/>
    </row>
    <row r="181" spans="1:51">
      <c r="A181" s="31" t="s">
        <v>178</v>
      </c>
      <c r="B181" s="32" t="s">
        <v>112</v>
      </c>
      <c r="C181" s="32" t="s">
        <v>113</v>
      </c>
      <c r="D181" s="32" t="s">
        <v>114</v>
      </c>
      <c r="E181" s="32" t="s">
        <v>115</v>
      </c>
      <c r="F181" s="32" t="s">
        <v>116</v>
      </c>
      <c r="G181" s="32" t="s">
        <v>117</v>
      </c>
      <c r="H181" s="32" t="s">
        <v>118</v>
      </c>
      <c r="I181" s="32" t="s">
        <v>119</v>
      </c>
      <c r="J181" s="32" t="s">
        <v>120</v>
      </c>
      <c r="K181" s="32" t="s">
        <v>121</v>
      </c>
      <c r="L181" s="32" t="s">
        <v>122</v>
      </c>
      <c r="M181" s="32" t="s">
        <v>123</v>
      </c>
      <c r="N181" s="32" t="s">
        <v>124</v>
      </c>
      <c r="O181" s="32" t="s">
        <v>125</v>
      </c>
      <c r="P181" s="32" t="s">
        <v>126</v>
      </c>
      <c r="Q181" s="32" t="s">
        <v>127</v>
      </c>
      <c r="R181" s="32" t="s">
        <v>128</v>
      </c>
      <c r="S181" s="32" t="s">
        <v>129</v>
      </c>
      <c r="T181" s="32" t="s">
        <v>130</v>
      </c>
      <c r="U181" s="32" t="s">
        <v>131</v>
      </c>
      <c r="V181" s="32" t="s">
        <v>132</v>
      </c>
      <c r="W181" s="32" t="s">
        <v>133</v>
      </c>
      <c r="X181" s="32" t="s">
        <v>134</v>
      </c>
      <c r="Y181" s="32" t="s">
        <v>135</v>
      </c>
      <c r="Z181" s="32" t="s">
        <v>136</v>
      </c>
      <c r="AA181" s="32" t="s">
        <v>137</v>
      </c>
      <c r="AB181" s="32" t="s">
        <v>138</v>
      </c>
      <c r="AC181" s="32" t="s">
        <v>139</v>
      </c>
      <c r="AD181" s="32" t="s">
        <v>140</v>
      </c>
      <c r="AE181" s="32" t="s">
        <v>141</v>
      </c>
      <c r="AF181" s="32" t="s">
        <v>142</v>
      </c>
      <c r="AG181" s="32" t="s">
        <v>143</v>
      </c>
      <c r="AH181" s="32" t="s">
        <v>144</v>
      </c>
      <c r="AI181" s="32" t="s">
        <v>156</v>
      </c>
      <c r="AJ181" s="32" t="s">
        <v>158</v>
      </c>
      <c r="AK181" s="32" t="s">
        <v>159</v>
      </c>
      <c r="AL181" s="32" t="s">
        <v>160</v>
      </c>
      <c r="AM181" s="32" t="s">
        <v>161</v>
      </c>
      <c r="AN181" s="32" t="s">
        <v>162</v>
      </c>
      <c r="AO181" s="32" t="s">
        <v>163</v>
      </c>
      <c r="AP181" s="32" t="s">
        <v>164</v>
      </c>
      <c r="AQ181" s="32" t="s">
        <v>165</v>
      </c>
      <c r="AR181" s="32" t="s">
        <v>166</v>
      </c>
      <c r="AS181" s="32" t="s">
        <v>167</v>
      </c>
      <c r="AT181" s="32" t="s">
        <v>168</v>
      </c>
      <c r="AU181" s="32" t="s">
        <v>169</v>
      </c>
      <c r="AV181" s="32" t="s">
        <v>170</v>
      </c>
      <c r="AW181" s="32" t="s">
        <v>171</v>
      </c>
      <c r="AX181" s="32" t="s">
        <v>173</v>
      </c>
      <c r="AY181" s="32" t="s">
        <v>174</v>
      </c>
    </row>
    <row r="182" spans="1:51">
      <c r="A182" s="33"/>
      <c r="B182" s="34" t="s">
        <v>38</v>
      </c>
      <c r="C182" s="34" t="s">
        <v>38</v>
      </c>
      <c r="D182" s="34" t="s">
        <v>38</v>
      </c>
      <c r="E182" s="34" t="s">
        <v>38</v>
      </c>
      <c r="F182" s="34" t="s">
        <v>38</v>
      </c>
      <c r="G182" s="34" t="s">
        <v>38</v>
      </c>
      <c r="H182" s="34" t="s">
        <v>38</v>
      </c>
      <c r="I182" s="34" t="s">
        <v>38</v>
      </c>
      <c r="J182" s="34" t="s">
        <v>38</v>
      </c>
      <c r="K182" s="34" t="s">
        <v>38</v>
      </c>
      <c r="L182" s="34" t="s">
        <v>38</v>
      </c>
      <c r="M182" s="34" t="s">
        <v>38</v>
      </c>
      <c r="N182" s="34" t="s">
        <v>38</v>
      </c>
      <c r="O182" s="34" t="s">
        <v>38</v>
      </c>
      <c r="P182" s="34" t="s">
        <v>38</v>
      </c>
      <c r="Q182" s="34" t="s">
        <v>38</v>
      </c>
      <c r="R182" s="34" t="s">
        <v>38</v>
      </c>
      <c r="S182" s="34" t="s">
        <v>38</v>
      </c>
      <c r="T182" s="34" t="s">
        <v>38</v>
      </c>
      <c r="U182" s="34" t="s">
        <v>38</v>
      </c>
      <c r="V182" s="34" t="s">
        <v>38</v>
      </c>
      <c r="W182" s="34" t="s">
        <v>38</v>
      </c>
      <c r="X182" s="34" t="s">
        <v>38</v>
      </c>
      <c r="Y182" s="34" t="s">
        <v>38</v>
      </c>
      <c r="Z182" s="34" t="s">
        <v>38</v>
      </c>
      <c r="AA182" s="34" t="s">
        <v>38</v>
      </c>
      <c r="AB182" s="34" t="s">
        <v>38</v>
      </c>
      <c r="AC182" s="34" t="s">
        <v>38</v>
      </c>
      <c r="AD182" s="34" t="s">
        <v>38</v>
      </c>
      <c r="AE182" s="34" t="s">
        <v>38</v>
      </c>
      <c r="AF182" s="34" t="s">
        <v>38</v>
      </c>
      <c r="AG182" s="34" t="s">
        <v>38</v>
      </c>
      <c r="AH182" s="34" t="s">
        <v>38</v>
      </c>
      <c r="AI182" s="34" t="s">
        <v>38</v>
      </c>
      <c r="AJ182" s="34" t="s">
        <v>38</v>
      </c>
      <c r="AK182" s="34" t="s">
        <v>38</v>
      </c>
      <c r="AL182" s="34" t="s">
        <v>38</v>
      </c>
      <c r="AM182" s="56" t="s">
        <v>38</v>
      </c>
      <c r="AN182" s="56" t="s">
        <v>38</v>
      </c>
      <c r="AO182" s="56" t="s">
        <v>38</v>
      </c>
      <c r="AP182" s="56" t="s">
        <v>38</v>
      </c>
      <c r="AQ182" s="56" t="s">
        <v>38</v>
      </c>
      <c r="AR182" s="56" t="s">
        <v>38</v>
      </c>
      <c r="AS182" s="56" t="s">
        <v>38</v>
      </c>
      <c r="AT182" s="56" t="s">
        <v>38</v>
      </c>
      <c r="AU182" s="56" t="s">
        <v>38</v>
      </c>
      <c r="AV182" s="56" t="s">
        <v>38</v>
      </c>
      <c r="AW182" s="56" t="s">
        <v>38</v>
      </c>
      <c r="AX182" s="56" t="s">
        <v>38</v>
      </c>
      <c r="AY182" s="56" t="s">
        <v>38</v>
      </c>
    </row>
    <row r="183" spans="1:51">
      <c r="A183" s="13" t="s">
        <v>145</v>
      </c>
      <c r="B183" s="44">
        <v>57597</v>
      </c>
      <c r="C183" s="44">
        <v>17530</v>
      </c>
      <c r="D183" s="44">
        <v>38134</v>
      </c>
      <c r="E183" s="44">
        <v>29997</v>
      </c>
      <c r="F183" s="44">
        <v>22770</v>
      </c>
      <c r="G183" s="44">
        <v>53024</v>
      </c>
      <c r="H183" s="44">
        <v>89470</v>
      </c>
      <c r="I183" s="44">
        <v>71662</v>
      </c>
      <c r="J183" s="44">
        <v>53286</v>
      </c>
      <c r="K183" s="44">
        <v>87444</v>
      </c>
      <c r="L183" s="44">
        <v>111316</v>
      </c>
      <c r="M183" s="44">
        <v>94071</v>
      </c>
      <c r="N183" s="44">
        <v>68866</v>
      </c>
      <c r="O183" s="44">
        <v>104604</v>
      </c>
      <c r="P183" s="44">
        <v>137465</v>
      </c>
      <c r="Q183" s="44">
        <v>108131</v>
      </c>
      <c r="R183" s="44">
        <v>92974</v>
      </c>
      <c r="S183" s="44">
        <v>119576</v>
      </c>
      <c r="T183" s="44">
        <v>173172</v>
      </c>
      <c r="U183" s="44">
        <v>130549</v>
      </c>
      <c r="V183" s="44">
        <v>142968</v>
      </c>
      <c r="W183" s="44">
        <v>176323</v>
      </c>
      <c r="X183" s="44">
        <v>207659</v>
      </c>
      <c r="Y183" s="44">
        <v>175870</v>
      </c>
      <c r="Z183" s="44">
        <v>181287</v>
      </c>
      <c r="AA183" s="44">
        <v>438676</v>
      </c>
      <c r="AB183" s="44">
        <v>455171</v>
      </c>
      <c r="AC183" s="44">
        <v>442112</v>
      </c>
      <c r="AD183" s="44">
        <v>479277</v>
      </c>
      <c r="AE183" s="44">
        <v>416631</v>
      </c>
      <c r="AF183" s="44">
        <v>448914</v>
      </c>
      <c r="AG183" s="44">
        <v>427681</v>
      </c>
      <c r="AH183" s="44">
        <v>452173.83025254268</v>
      </c>
      <c r="AI183" s="44">
        <v>478771</v>
      </c>
      <c r="AJ183" s="44">
        <v>459605</v>
      </c>
      <c r="AK183" s="44">
        <v>468394</v>
      </c>
      <c r="AL183" s="44">
        <v>464248</v>
      </c>
      <c r="AM183" s="44">
        <v>541931</v>
      </c>
      <c r="AN183" s="44">
        <v>660773</v>
      </c>
      <c r="AO183" s="44">
        <v>682272</v>
      </c>
      <c r="AP183" s="44">
        <v>685777</v>
      </c>
      <c r="AQ183" s="44">
        <v>712549</v>
      </c>
      <c r="AR183" s="44">
        <v>666440</v>
      </c>
      <c r="AS183" s="44">
        <f>+SUM(AS187:AS189)</f>
        <v>710801</v>
      </c>
      <c r="AT183" s="44">
        <v>674570</v>
      </c>
      <c r="AU183" s="44">
        <v>744146</v>
      </c>
      <c r="AV183" s="44">
        <v>777865</v>
      </c>
      <c r="AW183" s="44">
        <f>+SUM(AW187:AW189)</f>
        <v>734852</v>
      </c>
      <c r="AX183" s="44">
        <f>+SUM(AX187:AX189)</f>
        <v>688976</v>
      </c>
      <c r="AY183" s="44">
        <f>+SUM(AY187:AY189)</f>
        <v>735169</v>
      </c>
    </row>
    <row r="184" spans="1:51">
      <c r="A184" s="25" t="s">
        <v>146</v>
      </c>
      <c r="B184" s="44"/>
      <c r="C184" s="44"/>
      <c r="D184" s="44"/>
      <c r="E184" s="44"/>
      <c r="F184" s="44"/>
      <c r="G184" s="44"/>
      <c r="H184" s="44"/>
      <c r="I184" s="44"/>
      <c r="J184" s="44"/>
      <c r="K184" s="44"/>
      <c r="L184" s="44"/>
      <c r="M184" s="44"/>
      <c r="N184" s="44"/>
      <c r="O184" s="44"/>
      <c r="P184" s="44"/>
      <c r="Q184" s="44"/>
      <c r="R184" s="44"/>
      <c r="S184" s="44"/>
      <c r="T184" s="44"/>
      <c r="U184" s="44"/>
      <c r="V184" s="44"/>
      <c r="W184" s="44"/>
      <c r="X184" s="44"/>
      <c r="Y184" s="44"/>
      <c r="Z184" s="44"/>
      <c r="AA184" s="44"/>
      <c r="AB184" s="44"/>
      <c r="AC184" s="44"/>
      <c r="AD184" s="44"/>
      <c r="AE184" s="44"/>
      <c r="AF184" s="44"/>
      <c r="AG184" s="44"/>
      <c r="AH184" s="44"/>
      <c r="AI184" s="44"/>
      <c r="AJ184" s="44"/>
      <c r="AK184" s="44"/>
      <c r="AL184" s="44">
        <v>0</v>
      </c>
      <c r="AM184" s="44">
        <v>0</v>
      </c>
      <c r="AN184" s="44">
        <v>0</v>
      </c>
      <c r="AO184" s="44">
        <v>0</v>
      </c>
      <c r="AP184" s="44">
        <v>0</v>
      </c>
      <c r="AQ184" s="44">
        <v>0</v>
      </c>
      <c r="AR184" s="44">
        <v>0</v>
      </c>
      <c r="AS184" s="44"/>
      <c r="AT184" s="44"/>
      <c r="AU184" s="44"/>
      <c r="AV184" s="44"/>
      <c r="AW184" s="44"/>
      <c r="AX184" s="44"/>
      <c r="AY184" s="44"/>
    </row>
    <row r="185" spans="1:51">
      <c r="A185" s="25" t="s">
        <v>147</v>
      </c>
      <c r="B185" s="44"/>
      <c r="C185" s="44"/>
      <c r="D185" s="44"/>
      <c r="E185" s="44"/>
      <c r="F185" s="44"/>
      <c r="G185" s="44"/>
      <c r="H185" s="44"/>
      <c r="I185" s="44"/>
      <c r="J185" s="44"/>
      <c r="K185" s="44"/>
      <c r="L185" s="44"/>
      <c r="M185" s="44"/>
      <c r="N185" s="44"/>
      <c r="O185" s="44"/>
      <c r="P185" s="44"/>
      <c r="Q185" s="44"/>
      <c r="R185" s="44"/>
      <c r="S185" s="44"/>
      <c r="T185" s="44"/>
      <c r="U185" s="44"/>
      <c r="V185" s="44"/>
      <c r="W185" s="44"/>
      <c r="X185" s="44"/>
      <c r="Y185" s="44"/>
      <c r="Z185" s="44"/>
      <c r="AA185" s="44"/>
      <c r="AB185" s="44"/>
      <c r="AC185" s="44"/>
      <c r="AD185" s="44">
        <v>13486</v>
      </c>
      <c r="AE185" s="44">
        <v>16383</v>
      </c>
      <c r="AF185" s="44">
        <v>21814</v>
      </c>
      <c r="AG185" s="44">
        <v>18698</v>
      </c>
      <c r="AH185" s="44">
        <v>19278</v>
      </c>
      <c r="AI185" s="44">
        <v>18835</v>
      </c>
      <c r="AJ185" s="44">
        <v>65755</v>
      </c>
      <c r="AK185" s="44">
        <v>68781</v>
      </c>
      <c r="AL185" s="44">
        <v>70515</v>
      </c>
      <c r="AM185" s="44">
        <v>76962</v>
      </c>
      <c r="AN185" s="44">
        <v>84642</v>
      </c>
      <c r="AO185" s="44">
        <v>90908</v>
      </c>
      <c r="AP185" s="44">
        <v>89131</v>
      </c>
      <c r="AQ185" s="44">
        <v>86559</v>
      </c>
      <c r="AR185" s="44">
        <v>87509</v>
      </c>
      <c r="AS185" s="57">
        <v>92511</v>
      </c>
      <c r="AT185" s="57">
        <v>89149</v>
      </c>
      <c r="AU185" s="57">
        <v>90453</v>
      </c>
      <c r="AV185" s="57">
        <v>113851</v>
      </c>
      <c r="AW185" s="57">
        <v>110530</v>
      </c>
      <c r="AX185" s="57">
        <f>11007+104441</f>
        <v>115448</v>
      </c>
      <c r="AY185" s="57">
        <v>121220</v>
      </c>
    </row>
    <row r="186" spans="1:51">
      <c r="A186" s="25" t="s">
        <v>148</v>
      </c>
      <c r="B186" s="44"/>
      <c r="C186" s="44"/>
      <c r="D186" s="44"/>
      <c r="E186" s="44"/>
      <c r="F186" s="44"/>
      <c r="G186" s="44"/>
      <c r="H186" s="44"/>
      <c r="I186" s="44"/>
      <c r="J186" s="44"/>
      <c r="K186" s="44"/>
      <c r="L186" s="44"/>
      <c r="M186" s="44"/>
      <c r="N186" s="44"/>
      <c r="O186" s="44"/>
      <c r="P186" s="44"/>
      <c r="Q186" s="44"/>
      <c r="R186" s="44"/>
      <c r="S186" s="44"/>
      <c r="T186" s="44"/>
      <c r="U186" s="44"/>
      <c r="V186" s="44"/>
      <c r="W186" s="44"/>
      <c r="X186" s="44"/>
      <c r="Y186" s="44"/>
      <c r="Z186" s="44"/>
      <c r="AA186" s="44"/>
      <c r="AB186" s="44"/>
      <c r="AC186" s="44"/>
      <c r="AD186" s="44">
        <v>465791</v>
      </c>
      <c r="AE186" s="44">
        <v>400248</v>
      </c>
      <c r="AF186" s="44">
        <v>427100</v>
      </c>
      <c r="AG186" s="44">
        <v>408983</v>
      </c>
      <c r="AH186" s="44">
        <v>432895.83025254268</v>
      </c>
      <c r="AI186" s="44">
        <v>459936</v>
      </c>
      <c r="AJ186" s="44">
        <v>393850</v>
      </c>
      <c r="AK186" s="44">
        <v>399613</v>
      </c>
      <c r="AL186" s="44">
        <v>393733</v>
      </c>
      <c r="AM186" s="44">
        <v>464969</v>
      </c>
      <c r="AN186" s="44">
        <v>576131</v>
      </c>
      <c r="AO186" s="44">
        <v>591364</v>
      </c>
      <c r="AP186" s="44">
        <v>596646</v>
      </c>
      <c r="AQ186" s="44">
        <v>625990</v>
      </c>
      <c r="AR186" s="44">
        <v>578931</v>
      </c>
      <c r="AS186" s="44">
        <f>AS183-AS185</f>
        <v>618290</v>
      </c>
      <c r="AT186" s="44">
        <v>585421</v>
      </c>
      <c r="AU186" s="44">
        <v>653693</v>
      </c>
      <c r="AV186" s="44">
        <v>664014</v>
      </c>
      <c r="AW186" s="44">
        <f>AW183-AW185</f>
        <v>624322</v>
      </c>
      <c r="AX186" s="57">
        <f>AX183-AX185</f>
        <v>573528</v>
      </c>
      <c r="AY186" s="57">
        <v>613949</v>
      </c>
    </row>
    <row r="187" spans="1:51">
      <c r="A187" s="42" t="s">
        <v>149</v>
      </c>
      <c r="B187" s="45">
        <v>50769</v>
      </c>
      <c r="C187" s="45">
        <v>53923</v>
      </c>
      <c r="D187" s="45">
        <v>52503</v>
      </c>
      <c r="E187" s="45">
        <v>52367</v>
      </c>
      <c r="F187" s="45">
        <v>52474</v>
      </c>
      <c r="G187" s="45">
        <v>76264</v>
      </c>
      <c r="H187" s="45">
        <v>124892</v>
      </c>
      <c r="I187" s="45">
        <v>128975</v>
      </c>
      <c r="J187" s="45">
        <v>96175</v>
      </c>
      <c r="K187" s="45">
        <v>96423</v>
      </c>
      <c r="L187" s="45">
        <v>111942</v>
      </c>
      <c r="M187" s="45">
        <v>130434</v>
      </c>
      <c r="N187" s="45">
        <v>64846</v>
      </c>
      <c r="O187" s="45">
        <v>82333</v>
      </c>
      <c r="P187" s="45">
        <v>100139</v>
      </c>
      <c r="Q187" s="45">
        <v>105841</v>
      </c>
      <c r="R187" s="45">
        <v>74177</v>
      </c>
      <c r="S187" s="45">
        <v>101663</v>
      </c>
      <c r="T187" s="45">
        <v>150787</v>
      </c>
      <c r="U187" s="45">
        <v>136780</v>
      </c>
      <c r="V187" s="45">
        <v>99660</v>
      </c>
      <c r="W187" s="45">
        <v>105237</v>
      </c>
      <c r="X187" s="45">
        <v>151531</v>
      </c>
      <c r="Y187" s="45">
        <v>107895</v>
      </c>
      <c r="Z187" s="45">
        <v>92361</v>
      </c>
      <c r="AA187" s="45">
        <v>151062</v>
      </c>
      <c r="AB187" s="45">
        <v>172629</v>
      </c>
      <c r="AC187" s="45">
        <v>168053</v>
      </c>
      <c r="AD187" s="45">
        <v>111642</v>
      </c>
      <c r="AE187" s="45">
        <v>145512</v>
      </c>
      <c r="AF187" s="45">
        <v>186959</v>
      </c>
      <c r="AG187" s="45">
        <v>188723</v>
      </c>
      <c r="AH187" s="45">
        <v>183076</v>
      </c>
      <c r="AI187" s="45">
        <v>142185</v>
      </c>
      <c r="AJ187" s="45">
        <v>119634</v>
      </c>
      <c r="AK187" s="45">
        <v>95104</v>
      </c>
      <c r="AL187" s="45">
        <v>100621</v>
      </c>
      <c r="AM187" s="45">
        <v>198622</v>
      </c>
      <c r="AN187" s="45">
        <v>216560</v>
      </c>
      <c r="AO187" s="45">
        <v>270276</v>
      </c>
      <c r="AP187" s="45">
        <v>267757</v>
      </c>
      <c r="AQ187" s="45">
        <v>313597</v>
      </c>
      <c r="AR187" s="45">
        <v>216877</v>
      </c>
      <c r="AS187" s="45">
        <f>+AS41+AS42</f>
        <v>275799</v>
      </c>
      <c r="AT187" s="45">
        <v>220471</v>
      </c>
      <c r="AU187" s="45">
        <v>244130</v>
      </c>
      <c r="AV187" s="45">
        <v>304195</v>
      </c>
      <c r="AW187" s="45">
        <f>+AW41+AW42</f>
        <v>273357</v>
      </c>
      <c r="AX187" s="58">
        <f>+AX41+AX42</f>
        <v>261061</v>
      </c>
      <c r="AY187" s="45">
        <f>+AY41+AY42</f>
        <v>313282</v>
      </c>
    </row>
    <row r="188" spans="1:51">
      <c r="A188" s="13" t="s">
        <v>150</v>
      </c>
      <c r="B188" s="46">
        <v>25749</v>
      </c>
      <c r="C188" s="46">
        <v>24880</v>
      </c>
      <c r="D188" s="46">
        <v>24980</v>
      </c>
      <c r="E188" s="46">
        <v>24431</v>
      </c>
      <c r="F188" s="46">
        <v>13871</v>
      </c>
      <c r="G188" s="46">
        <v>14683</v>
      </c>
      <c r="H188" s="46">
        <v>13558</v>
      </c>
      <c r="I188" s="46">
        <v>15178</v>
      </c>
      <c r="J188" s="46">
        <v>55316</v>
      </c>
      <c r="K188" s="46">
        <v>51761</v>
      </c>
      <c r="L188" s="46">
        <v>50022</v>
      </c>
      <c r="M188" s="46">
        <v>55219</v>
      </c>
      <c r="N188" s="46">
        <v>48386</v>
      </c>
      <c r="O188" s="46">
        <v>48620</v>
      </c>
      <c r="P188" s="46">
        <v>61925</v>
      </c>
      <c r="Q188" s="46">
        <v>68654</v>
      </c>
      <c r="R188" s="46">
        <v>54538</v>
      </c>
      <c r="S188" s="46">
        <v>51708</v>
      </c>
      <c r="T188" s="46">
        <v>57630</v>
      </c>
      <c r="U188" s="46">
        <v>78593</v>
      </c>
      <c r="V188" s="46">
        <v>72824</v>
      </c>
      <c r="W188" s="46">
        <v>92326</v>
      </c>
      <c r="X188" s="46">
        <v>83966</v>
      </c>
      <c r="Y188" s="46">
        <v>114400</v>
      </c>
      <c r="Z188" s="46">
        <v>268408</v>
      </c>
      <c r="AA188" s="46">
        <v>323067</v>
      </c>
      <c r="AB188" s="46">
        <v>331443</v>
      </c>
      <c r="AC188" s="46">
        <v>326104</v>
      </c>
      <c r="AD188" s="46">
        <v>394544</v>
      </c>
      <c r="AE188" s="46">
        <v>310325</v>
      </c>
      <c r="AF188" s="46">
        <v>303957</v>
      </c>
      <c r="AG188" s="46">
        <v>313026</v>
      </c>
      <c r="AH188" s="46">
        <v>324890.83025254268</v>
      </c>
      <c r="AI188" s="46">
        <v>415468</v>
      </c>
      <c r="AJ188" s="46">
        <v>441608</v>
      </c>
      <c r="AK188" s="46">
        <v>447621</v>
      </c>
      <c r="AL188" s="46">
        <v>451049</v>
      </c>
      <c r="AM188" s="46">
        <v>451819</v>
      </c>
      <c r="AN188" s="46">
        <v>548914</v>
      </c>
      <c r="AO188" s="46">
        <v>517747</v>
      </c>
      <c r="AP188" s="46">
        <v>481817</v>
      </c>
      <c r="AQ188" s="46">
        <v>469053</v>
      </c>
      <c r="AR188" s="46">
        <v>513017</v>
      </c>
      <c r="AS188" s="46">
        <f>+AS53+AS54</f>
        <v>501207</v>
      </c>
      <c r="AT188" s="46">
        <v>534035</v>
      </c>
      <c r="AU188" s="46">
        <v>549049</v>
      </c>
      <c r="AV188" s="46">
        <v>537564</v>
      </c>
      <c r="AW188" s="46">
        <f>+AW53+AW54</f>
        <v>515097</v>
      </c>
      <c r="AX188" s="59">
        <f>+AX53+AX54</f>
        <v>487031</v>
      </c>
      <c r="AY188" s="46">
        <f>+AY53+AY54</f>
        <v>471427</v>
      </c>
    </row>
    <row r="189" spans="1:51">
      <c r="A189" s="41" t="s">
        <v>8</v>
      </c>
      <c r="B189" s="47">
        <v>-18921</v>
      </c>
      <c r="C189" s="47">
        <v>-61273</v>
      </c>
      <c r="D189" s="47">
        <v>-39349</v>
      </c>
      <c r="E189" s="47">
        <v>-46801</v>
      </c>
      <c r="F189" s="47">
        <v>-43575</v>
      </c>
      <c r="G189" s="47">
        <v>-37923</v>
      </c>
      <c r="H189" s="47">
        <v>-48980</v>
      </c>
      <c r="I189" s="47">
        <v>-72491</v>
      </c>
      <c r="J189" s="47">
        <v>-98205</v>
      </c>
      <c r="K189" s="47">
        <v>-60740</v>
      </c>
      <c r="L189" s="47">
        <v>-50648</v>
      </c>
      <c r="M189" s="47">
        <v>-91582</v>
      </c>
      <c r="N189" s="47">
        <v>-44366</v>
      </c>
      <c r="O189" s="47">
        <v>-26349</v>
      </c>
      <c r="P189" s="47">
        <v>-24599</v>
      </c>
      <c r="Q189" s="47">
        <v>-66364</v>
      </c>
      <c r="R189" s="47">
        <v>-35741</v>
      </c>
      <c r="S189" s="47">
        <v>-33795</v>
      </c>
      <c r="T189" s="47">
        <v>-35245</v>
      </c>
      <c r="U189" s="47">
        <v>-84824</v>
      </c>
      <c r="V189" s="47">
        <v>-29516</v>
      </c>
      <c r="W189" s="47">
        <v>-21240</v>
      </c>
      <c r="X189" s="47">
        <v>-27838</v>
      </c>
      <c r="Y189" s="47">
        <v>-46425</v>
      </c>
      <c r="Z189" s="47">
        <v>-179482</v>
      </c>
      <c r="AA189" s="47">
        <v>-35453</v>
      </c>
      <c r="AB189" s="47">
        <v>-48901</v>
      </c>
      <c r="AC189" s="47">
        <v>-52045</v>
      </c>
      <c r="AD189" s="47">
        <v>-26909</v>
      </c>
      <c r="AE189" s="47">
        <v>-39206</v>
      </c>
      <c r="AF189" s="47">
        <v>-42002</v>
      </c>
      <c r="AG189" s="47">
        <v>-74068</v>
      </c>
      <c r="AH189" s="47">
        <v>-55793</v>
      </c>
      <c r="AI189" s="47">
        <v>-78882</v>
      </c>
      <c r="AJ189" s="47">
        <v>-101637</v>
      </c>
      <c r="AK189" s="47">
        <v>-74331</v>
      </c>
      <c r="AL189" s="47">
        <v>-87422</v>
      </c>
      <c r="AM189" s="47">
        <v>-108510</v>
      </c>
      <c r="AN189" s="47">
        <v>-104701</v>
      </c>
      <c r="AO189" s="47">
        <v>-105751</v>
      </c>
      <c r="AP189" s="47">
        <v>-63797</v>
      </c>
      <c r="AQ189" s="47">
        <v>-70101</v>
      </c>
      <c r="AR189" s="47">
        <v>-63454</v>
      </c>
      <c r="AS189" s="47">
        <f>-AS11</f>
        <v>-66205</v>
      </c>
      <c r="AT189" s="47">
        <v>-79936</v>
      </c>
      <c r="AU189" s="47">
        <v>-49033</v>
      </c>
      <c r="AV189" s="47">
        <v>-63894</v>
      </c>
      <c r="AW189" s="47">
        <f>-AW11</f>
        <v>-53602</v>
      </c>
      <c r="AX189" s="60">
        <f>-AX11</f>
        <v>-59116</v>
      </c>
      <c r="AY189" s="47">
        <f>-AY11</f>
        <v>-49540</v>
      </c>
    </row>
    <row r="190" spans="1:51">
      <c r="A190" s="41" t="s">
        <v>157</v>
      </c>
      <c r="B190" s="47">
        <v>5664</v>
      </c>
      <c r="C190" s="47">
        <v>-2941</v>
      </c>
      <c r="D190" s="47">
        <v>7810</v>
      </c>
      <c r="E190" s="47">
        <v>12304</v>
      </c>
      <c r="F190" s="47">
        <v>11280</v>
      </c>
      <c r="G190" s="47">
        <v>-3293</v>
      </c>
      <c r="H190" s="47">
        <v>17138</v>
      </c>
      <c r="I190" s="47">
        <v>18798</v>
      </c>
      <c r="J190" s="47">
        <v>9552</v>
      </c>
      <c r="K190" s="47">
        <v>1183</v>
      </c>
      <c r="L190" s="47">
        <v>14292</v>
      </c>
      <c r="M190" s="47">
        <v>24269</v>
      </c>
      <c r="N190" s="47">
        <v>10062</v>
      </c>
      <c r="O190" s="47">
        <v>-371</v>
      </c>
      <c r="P190" s="47">
        <v>11804</v>
      </c>
      <c r="Q190" s="47">
        <v>30612</v>
      </c>
      <c r="R190" s="47">
        <v>12703</v>
      </c>
      <c r="S190" s="47">
        <v>2593</v>
      </c>
      <c r="T190" s="47">
        <v>20994</v>
      </c>
      <c r="U190" s="47">
        <v>29798</v>
      </c>
      <c r="V190" s="47">
        <v>7467</v>
      </c>
      <c r="W190" s="47">
        <v>4199</v>
      </c>
      <c r="X190" s="47">
        <v>18057</v>
      </c>
      <c r="Y190" s="47">
        <v>22947</v>
      </c>
      <c r="Z190" s="47">
        <v>3112</v>
      </c>
      <c r="AA190" s="47">
        <v>50603</v>
      </c>
      <c r="AB190" s="47">
        <v>32282</v>
      </c>
      <c r="AC190" s="47">
        <v>16786</v>
      </c>
      <c r="AD190" s="47">
        <v>6825</v>
      </c>
      <c r="AE190" s="47">
        <v>41869</v>
      </c>
      <c r="AF190" s="47">
        <v>34069</v>
      </c>
      <c r="AG190" s="47">
        <v>25067</v>
      </c>
      <c r="AH190" s="47">
        <v>20606</v>
      </c>
      <c r="AI190" s="47">
        <v>70710</v>
      </c>
      <c r="AJ190" s="47">
        <v>58750</v>
      </c>
      <c r="AK190" s="47">
        <v>51484</v>
      </c>
      <c r="AL190" s="47">
        <v>24102</v>
      </c>
      <c r="AM190" s="47">
        <v>58500</v>
      </c>
      <c r="AN190" s="47">
        <v>60712</v>
      </c>
      <c r="AO190" s="47">
        <v>51468</v>
      </c>
      <c r="AP190" s="47">
        <v>14271</v>
      </c>
      <c r="AQ190" s="47">
        <v>29571</v>
      </c>
      <c r="AR190" s="47">
        <v>42503</v>
      </c>
      <c r="AS190" s="47">
        <v>60912</v>
      </c>
      <c r="AT190" s="47">
        <v>18365</v>
      </c>
      <c r="AU190" s="47">
        <v>19497</v>
      </c>
      <c r="AV190" s="60">
        <f>71513</f>
        <v>71513</v>
      </c>
      <c r="AW190" s="47">
        <v>68430</v>
      </c>
      <c r="AX190" s="60">
        <f>101534-AW190</f>
        <v>33104</v>
      </c>
      <c r="AY190" s="60">
        <v>26434</v>
      </c>
    </row>
    <row r="191" spans="1:51">
      <c r="A191" s="43" t="s">
        <v>151</v>
      </c>
      <c r="B191" s="48">
        <v>2.4470833156307119</v>
      </c>
      <c r="C191" s="48">
        <v>0.81274050720942193</v>
      </c>
      <c r="D191" s="48">
        <v>1.6432111000991094</v>
      </c>
      <c r="E191" s="48">
        <v>1.3135262950475091</v>
      </c>
      <c r="F191" s="48">
        <v>0.80026710715917482</v>
      </c>
      <c r="G191" s="48">
        <v>1.8869079392192449</v>
      </c>
      <c r="H191" s="48">
        <v>2.3903924764220257</v>
      </c>
      <c r="I191" s="48">
        <v>1.6315370079457232</v>
      </c>
      <c r="J191" s="48">
        <v>1.2628510487024529</v>
      </c>
      <c r="K191" s="48">
        <v>1.8736260204409592</v>
      </c>
      <c r="L191" s="48">
        <v>2.5400114090131205</v>
      </c>
      <c r="M191" s="48">
        <v>1.9082887049659201</v>
      </c>
      <c r="N191" s="48">
        <v>1.3826848170903103</v>
      </c>
      <c r="O191" s="48">
        <v>2.1678686893807511</v>
      </c>
      <c r="P191" s="48">
        <v>3.0037802639629403</v>
      </c>
      <c r="Q191" s="48">
        <v>2.0751722417333562</v>
      </c>
      <c r="R191" s="48">
        <v>1.6982172864762184</v>
      </c>
      <c r="S191" s="48">
        <v>2.0719434433046855</v>
      </c>
      <c r="T191" s="48">
        <v>2.5884427969268482</v>
      </c>
      <c r="U191" s="48">
        <v>1.9753813097687931</v>
      </c>
      <c r="V191" s="48">
        <v>2.349437980674423</v>
      </c>
      <c r="W191" s="48">
        <v>2.8230650997470299</v>
      </c>
      <c r="X191" s="48">
        <v>3.4888358730532083</v>
      </c>
      <c r="Y191" s="48">
        <v>3.3390924625023732</v>
      </c>
      <c r="Z191" s="48">
        <v>3.7521887612542688</v>
      </c>
      <c r="AA191" s="48">
        <v>4.6313411248007261</v>
      </c>
      <c r="AB191" s="48">
        <v>4.1780272433543839</v>
      </c>
      <c r="AC191" s="48">
        <v>4.3014117120535493</v>
      </c>
      <c r="AD191" s="49">
        <v>4.4172159053191589</v>
      </c>
      <c r="AE191" s="49">
        <v>4.1384964877250079</v>
      </c>
      <c r="AF191" s="49">
        <v>4.3027109799220256</v>
      </c>
      <c r="AG191" s="49">
        <v>3.7928498562552164</v>
      </c>
      <c r="AH191" s="49">
        <v>3.6867299459422815</v>
      </c>
      <c r="AI191" s="49">
        <v>3.1258818252252989</v>
      </c>
      <c r="AJ191" s="49">
        <v>2.4953432086876086</v>
      </c>
      <c r="AK191" s="49">
        <v>2.39</v>
      </c>
      <c r="AL191" s="49">
        <v>2.2999999999999998</v>
      </c>
      <c r="AM191" s="49">
        <v>2.9</v>
      </c>
      <c r="AN191" s="49">
        <v>3.5</v>
      </c>
      <c r="AO191" s="49">
        <v>3.8</v>
      </c>
      <c r="AP191" s="49">
        <v>3.3</v>
      </c>
      <c r="AQ191" s="49">
        <v>4.1691808694146406</v>
      </c>
      <c r="AR191" s="49">
        <v>4.4433690738423985</v>
      </c>
      <c r="AS191" s="61">
        <v>4.4617716038246433</v>
      </c>
      <c r="AT191" s="61">
        <v>4.0806978900188904</v>
      </c>
      <c r="AU191" s="61">
        <v>5.013060016257918</v>
      </c>
      <c r="AV191" s="61">
        <v>4.1855337388508937</v>
      </c>
      <c r="AW191" s="61">
        <v>3.65</v>
      </c>
      <c r="AX191" s="61">
        <v>3.2</v>
      </c>
      <c r="AY191" s="61">
        <v>3.3</v>
      </c>
    </row>
    <row r="192" spans="1:51">
      <c r="A192" s="43" t="s">
        <v>153</v>
      </c>
      <c r="B192" s="48">
        <v>5.8681126901022127</v>
      </c>
      <c r="C192" s="48">
        <v>5.2023637240713878</v>
      </c>
      <c r="D192" s="48">
        <v>5.5479321061439117</v>
      </c>
      <c r="E192" s="48">
        <v>6.3313002495148396</v>
      </c>
      <c r="F192" s="48">
        <v>10.696616541353384</v>
      </c>
      <c r="G192" s="48">
        <v>13.23645784267546</v>
      </c>
      <c r="H192" s="48">
        <v>16.147109577221727</v>
      </c>
      <c r="I192" s="48">
        <v>17.429761904761843</v>
      </c>
      <c r="J192" s="48">
        <v>12.743884022953777</v>
      </c>
      <c r="K192" s="48">
        <v>11.52939723320157</v>
      </c>
      <c r="L192" s="48">
        <v>11.380160997143584</v>
      </c>
      <c r="M192" s="48">
        <v>12.041035661944308</v>
      </c>
      <c r="N192" s="48">
        <v>12.803598971722366</v>
      </c>
      <c r="O192" s="48">
        <v>13.39589117157135</v>
      </c>
      <c r="P192" s="48">
        <v>13.931202435312024</v>
      </c>
      <c r="Q192" s="48">
        <v>16.453110198926428</v>
      </c>
      <c r="R192" s="48">
        <v>17.666343981929653</v>
      </c>
      <c r="S192" s="48">
        <v>17.795868023435091</v>
      </c>
      <c r="T192" s="48">
        <v>22</v>
      </c>
      <c r="U192" s="48">
        <v>20.454348498916744</v>
      </c>
      <c r="V192" s="48">
        <v>19.579150579150578</v>
      </c>
      <c r="W192" s="48">
        <v>22.085572842998584</v>
      </c>
      <c r="X192" s="48">
        <v>15.011601513240857</v>
      </c>
      <c r="Y192" s="48">
        <v>10.677072775187513</v>
      </c>
      <c r="Z192" s="48">
        <v>8.1987103342949261</v>
      </c>
      <c r="AA192" s="48">
        <v>9.2067457231726291</v>
      </c>
      <c r="AB192" s="48">
        <v>6.8925724408452487</v>
      </c>
      <c r="AC192" s="48">
        <v>5.1176558454491134</v>
      </c>
      <c r="AD192" s="48">
        <v>4.229556376345367</v>
      </c>
      <c r="AE192" s="54">
        <v>3.601451701794891</v>
      </c>
      <c r="AF192" s="54">
        <v>4.3143364826211323</v>
      </c>
      <c r="AG192" s="54">
        <v>4.6841876629018246</v>
      </c>
      <c r="AH192" s="54">
        <v>5.9863873285764893</v>
      </c>
      <c r="AI192" s="54">
        <v>7.9551254325259517</v>
      </c>
      <c r="AJ192" s="54">
        <v>7.2835256114443929</v>
      </c>
      <c r="AK192" s="54">
        <v>7.39</v>
      </c>
      <c r="AL192" s="54">
        <v>11.3</v>
      </c>
      <c r="AM192" s="54">
        <v>11.1</v>
      </c>
      <c r="AN192" s="54">
        <v>12.2</v>
      </c>
      <c r="AO192" s="54">
        <v>9.6</v>
      </c>
      <c r="AP192" s="54">
        <v>7.7</v>
      </c>
      <c r="AQ192" s="54">
        <v>5.6674215830596761</v>
      </c>
      <c r="AR192" s="54">
        <v>4.0603010377387889</v>
      </c>
      <c r="AS192" s="54">
        <v>3.9120063235750782</v>
      </c>
      <c r="AT192" s="54">
        <v>4.024038596392808</v>
      </c>
      <c r="AU192" s="54">
        <v>3.2657467003931981</v>
      </c>
      <c r="AV192" s="54">
        <v>3.8</v>
      </c>
      <c r="AW192" s="54">
        <v>3.82</v>
      </c>
      <c r="AX192" s="54">
        <v>4.2</v>
      </c>
      <c r="AY192" s="54">
        <v>4.5</v>
      </c>
    </row>
    <row r="193" spans="1:51">
      <c r="A193" s="43" t="s">
        <v>152</v>
      </c>
      <c r="B193" s="48">
        <v>1.0196685904471905</v>
      </c>
      <c r="C193" s="48"/>
      <c r="D193" s="48">
        <v>0.30361223238668483</v>
      </c>
      <c r="E193" s="48"/>
      <c r="F193" s="48">
        <v>0.17198794498198544</v>
      </c>
      <c r="G193" s="48">
        <v>0.29234297812279464</v>
      </c>
      <c r="H193" s="48">
        <v>0.47673092703304665</v>
      </c>
      <c r="I193" s="48">
        <v>0.36824525703479888</v>
      </c>
      <c r="J193" s="48">
        <v>0.26961959986641976</v>
      </c>
      <c r="K193" s="48">
        <v>0.45876353563334171</v>
      </c>
      <c r="L193" s="48">
        <v>0.56838826623094796</v>
      </c>
      <c r="M193" s="48">
        <v>0.47659843955821257</v>
      </c>
      <c r="N193" s="48">
        <v>0.34684986426387709</v>
      </c>
      <c r="O193" s="48">
        <v>0.53890142499459059</v>
      </c>
      <c r="P193" s="48">
        <v>0.6703418882609099</v>
      </c>
      <c r="Q193" s="48">
        <v>0.48186934879388943</v>
      </c>
      <c r="R193" s="48">
        <v>0.39295857988165678</v>
      </c>
      <c r="S193" s="48">
        <v>0.50731856327057046</v>
      </c>
      <c r="T193" s="48">
        <v>0.80136605952909823</v>
      </c>
      <c r="U193" s="48">
        <v>0.5444078398665555</v>
      </c>
      <c r="V193" s="48">
        <v>0.57260493431592441</v>
      </c>
      <c r="W193" s="48">
        <v>0.68683000934870675</v>
      </c>
      <c r="X193" s="48">
        <v>0.85254644360053367</v>
      </c>
      <c r="Y193" s="48">
        <v>0.69146782101335602</v>
      </c>
      <c r="Z193" s="48">
        <v>0.73235140845354907</v>
      </c>
      <c r="AA193" s="48">
        <v>0.82569798542761896</v>
      </c>
      <c r="AB193" s="48">
        <v>0.8762978293305097</v>
      </c>
      <c r="AC193" s="48">
        <v>0.8552448824046025</v>
      </c>
      <c r="AD193" s="48">
        <v>0.92216667821542053</v>
      </c>
      <c r="AE193" s="54">
        <v>0.60626826198190498</v>
      </c>
      <c r="AF193" s="54">
        <v>0.64897373715272078</v>
      </c>
      <c r="AG193" s="54">
        <v>0.62867362796653292</v>
      </c>
      <c r="AH193" s="54">
        <v>0.65827555727773701</v>
      </c>
      <c r="AI193" s="54">
        <v>0.63453451796258487</v>
      </c>
      <c r="AJ193" s="54">
        <v>0.54140359414456585</v>
      </c>
      <c r="AK193" s="54">
        <v>0.53066072813419596</v>
      </c>
      <c r="AL193" s="54">
        <v>0.52812354131009798</v>
      </c>
      <c r="AM193" s="54">
        <v>0.61</v>
      </c>
      <c r="AN193" s="54">
        <v>0.82874725072391009</v>
      </c>
      <c r="AO193" s="54">
        <v>0.81</v>
      </c>
      <c r="AP193" s="54">
        <v>0.84</v>
      </c>
      <c r="AQ193" s="54">
        <v>0.8960071223684738</v>
      </c>
      <c r="AR193" s="54">
        <v>0.82653891620552</v>
      </c>
      <c r="AS193" s="48">
        <v>0.84208504883300628</v>
      </c>
      <c r="AT193" s="54">
        <v>0.81219581902029447</v>
      </c>
      <c r="AU193" s="48">
        <v>0.92413318291445068</v>
      </c>
      <c r="AV193" s="48">
        <v>0.91</v>
      </c>
      <c r="AW193" s="48">
        <v>0.83</v>
      </c>
      <c r="AX193" s="54">
        <v>0.8</v>
      </c>
      <c r="AY193" s="54">
        <v>0.8</v>
      </c>
    </row>
    <row r="194" spans="1:51">
      <c r="A194" s="62" t="s">
        <v>175</v>
      </c>
      <c r="B194" s="51"/>
      <c r="C194" s="51"/>
      <c r="D194" s="51"/>
      <c r="E194" s="51"/>
      <c r="F194" s="51"/>
      <c r="G194" s="51"/>
      <c r="H194" s="51"/>
      <c r="I194" s="51"/>
      <c r="J194" s="51"/>
      <c r="K194" s="51"/>
      <c r="L194" s="51"/>
      <c r="M194" s="51"/>
      <c r="N194" s="51"/>
      <c r="O194" s="51"/>
      <c r="P194" s="51"/>
      <c r="Q194" s="51"/>
      <c r="R194" s="51"/>
      <c r="S194" s="51"/>
      <c r="T194" s="51"/>
      <c r="U194" s="51"/>
      <c r="V194" s="51"/>
      <c r="W194" s="51"/>
      <c r="X194" s="51"/>
      <c r="Y194" s="51"/>
      <c r="Z194" s="51"/>
      <c r="AA194" s="51"/>
      <c r="AB194" s="51"/>
      <c r="AC194" s="51"/>
      <c r="AD194" s="51"/>
      <c r="AE194" s="51"/>
      <c r="AF194" s="51"/>
    </row>
    <row r="196" spans="1:51">
      <c r="AA196" s="52"/>
      <c r="AB196" s="52"/>
      <c r="AC196" s="52"/>
      <c r="AD196" s="52"/>
      <c r="AE196" s="52"/>
      <c r="AF196" s="52"/>
      <c r="AG196" s="55"/>
      <c r="AH196" s="55"/>
      <c r="AI196" s="55"/>
      <c r="AJ196" s="55"/>
      <c r="AK196" s="55"/>
      <c r="AL196" s="55"/>
      <c r="AM196" s="55"/>
      <c r="AN196" s="55"/>
      <c r="AO196" s="55"/>
      <c r="AP196" s="55"/>
      <c r="AQ196" s="55"/>
      <c r="AR196" s="55"/>
      <c r="AS196" s="55"/>
      <c r="AT196" s="55"/>
      <c r="AU196" s="55"/>
      <c r="AV196" s="55"/>
      <c r="AW196" s="55"/>
    </row>
    <row r="197" spans="1:51">
      <c r="AD197" s="50"/>
      <c r="AE197" s="50"/>
      <c r="AF197" s="50"/>
      <c r="AG197" s="30"/>
      <c r="AH197" s="30"/>
      <c r="AI197" s="30"/>
      <c r="AJ197" s="30"/>
      <c r="AK197" s="30"/>
      <c r="AL197" s="30"/>
      <c r="AM197" s="30"/>
      <c r="AN197" s="30"/>
      <c r="AO197" s="30"/>
      <c r="AP197" s="30"/>
      <c r="AQ197" s="30"/>
      <c r="AR197" s="30"/>
      <c r="AS197" s="30"/>
      <c r="AT197" s="30"/>
      <c r="AU197" s="30"/>
      <c r="AV197" s="30"/>
      <c r="AW197" s="30"/>
    </row>
    <row r="198" spans="1:51">
      <c r="AD198" s="51"/>
      <c r="AE198" s="51"/>
      <c r="AF198" s="51"/>
      <c r="AG198" s="55"/>
      <c r="AH198" s="55"/>
      <c r="AI198" s="55"/>
      <c r="AJ198" s="55"/>
      <c r="AK198" s="55"/>
      <c r="AL198" s="55"/>
      <c r="AM198" s="55"/>
      <c r="AN198" s="55"/>
      <c r="AO198" s="55"/>
      <c r="AP198" s="55"/>
      <c r="AQ198" s="55"/>
      <c r="AR198" s="55"/>
      <c r="AS198" s="55"/>
      <c r="AT198" s="55"/>
      <c r="AU198" s="55"/>
      <c r="AV198" s="55"/>
      <c r="AW198" s="55"/>
    </row>
    <row r="199" spans="1:51">
      <c r="AG199" s="53"/>
      <c r="AH199" s="53"/>
      <c r="AI199" s="53"/>
      <c r="AJ199" s="53"/>
      <c r="AK199" s="53"/>
      <c r="AL199" s="53"/>
      <c r="AM199" s="53"/>
      <c r="AN199" s="53"/>
      <c r="AO199" s="53"/>
      <c r="AP199" s="53"/>
      <c r="AQ199" s="53"/>
      <c r="AR199" s="53"/>
      <c r="AS199" s="53"/>
      <c r="AT199" s="53"/>
      <c r="AU199" s="53"/>
      <c r="AV199" s="53"/>
      <c r="AW199" s="53"/>
    </row>
    <row r="200" spans="1:51">
      <c r="AG200" s="55"/>
      <c r="AH200" s="55"/>
      <c r="AI200" s="55"/>
      <c r="AJ200" s="55"/>
      <c r="AK200" s="55"/>
      <c r="AL200" s="55"/>
      <c r="AM200" s="55"/>
      <c r="AN200" s="55"/>
      <c r="AO200" s="55"/>
      <c r="AP200" s="55"/>
      <c r="AQ200" s="55"/>
      <c r="AR200" s="55"/>
      <c r="AS200" s="55"/>
      <c r="AT200" s="55"/>
      <c r="AU200" s="55"/>
      <c r="AV200" s="55"/>
      <c r="AW200" s="55"/>
    </row>
    <row r="201" spans="1:51">
      <c r="AG201" s="51"/>
      <c r="AH201" s="51"/>
      <c r="AI201" s="51"/>
      <c r="AJ201" s="51"/>
      <c r="AK201" s="51"/>
      <c r="AL201" s="51"/>
      <c r="AM201" s="51"/>
      <c r="AN201" s="51"/>
      <c r="AO201" s="51"/>
      <c r="AP201" s="51"/>
      <c r="AQ201" s="51"/>
      <c r="AR201" s="51"/>
      <c r="AS201" s="51"/>
      <c r="AT201" s="51"/>
      <c r="AU201" s="51"/>
      <c r="AV201" s="51"/>
      <c r="AW201" s="51"/>
    </row>
  </sheetData>
  <phoneticPr fontId="12" type="noConversion"/>
  <conditionalFormatting sqref="B83">
    <cfRule type="expression" dxfId="8" priority="145" stopIfTrue="1">
      <formula>#REF!="totalizador"</formula>
    </cfRule>
    <cfRule type="expression" dxfId="7" priority="143" stopIfTrue="1">
      <formula>#REF!="totalizador"</formula>
    </cfRule>
    <cfRule type="expression" dxfId="6" priority="144" stopIfTrue="1">
      <formula>#REF!="totalizador"</formula>
    </cfRule>
  </conditionalFormatting>
  <conditionalFormatting sqref="B83:AR83">
    <cfRule type="expression" dxfId="5" priority="5" stopIfTrue="1">
      <formula>#REF!="totalizador"</formula>
    </cfRule>
  </conditionalFormatting>
  <conditionalFormatting sqref="B104:AR104">
    <cfRule type="expression" dxfId="4" priority="13" stopIfTrue="1">
      <formula>#REF!="totalizador"</formula>
    </cfRule>
  </conditionalFormatting>
  <conditionalFormatting sqref="AS83:AY83">
    <cfRule type="expression" dxfId="1" priority="1" stopIfTrue="1">
      <formula>#REF!="totalizador"</formula>
    </cfRule>
  </conditionalFormatting>
  <conditionalFormatting sqref="AS104:AY104">
    <cfRule type="expression" dxfId="0" priority="2" stopIfTrue="1">
      <formula>#REF!="totalizador"</formula>
    </cfRule>
  </conditionalFormatting>
  <pageMargins left="0.7" right="0.7" top="0.75" bottom="0.75" header="0.3" footer="0.3"/>
  <pageSetup orientation="portrait" r:id="rId1"/>
  <ignoredErrors>
    <ignoredError sqref="B120 C120:AA120 B126:AD126 B138:Z138 B144:Z144 B150:Z150 B156:Z156 B162:Z162 AA156:AE156 AB120:AH120 AE126:AH126 AD132:AH132 AE138:AH138 AE144:AH144 AE150:AH150 AE162 AB132:AC132 Z132:AA132 AI120:AI150" formulaRange="1"/>
    <ignoredError sqref="AD160:AH160" 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120C9A3C55B82459D359A51F5A3DE50" ma:contentTypeVersion="15" ma:contentTypeDescription="Crear nuevo documento." ma:contentTypeScope="" ma:versionID="a3fd6138cac05ac350bcc455ee286b23">
  <xsd:schema xmlns:xsd="http://www.w3.org/2001/XMLSchema" xmlns:xs="http://www.w3.org/2001/XMLSchema" xmlns:p="http://schemas.microsoft.com/office/2006/metadata/properties" xmlns:ns2="d2ef4094-0be9-44fc-8b9f-538809eefaa2" xmlns:ns3="3313702d-224c-4bef-bdcd-5c8508d1d0e6" targetNamespace="http://schemas.microsoft.com/office/2006/metadata/properties" ma:root="true" ma:fieldsID="6282ab98d30bdfbab74364a6d8806138" ns2:_="" ns3:_="">
    <xsd:import namespace="d2ef4094-0be9-44fc-8b9f-538809eefaa2"/>
    <xsd:import namespace="3313702d-224c-4bef-bdcd-5c8508d1d0e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ef4094-0be9-44fc-8b9f-538809eefaa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Etiquetas de imagen" ma:readOnly="false" ma:fieldId="{5cf76f15-5ced-4ddc-b409-7134ff3c332f}" ma:taxonomyMulti="true" ma:sspId="ce4f9418-c492-4f79-9ff9-077cd3c54cc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13702d-224c-4bef-bdcd-5c8508d1d0e6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e03000a7-e648-4748-a01b-0f60f27c26bc}" ma:internalName="TaxCatchAll" ma:showField="CatchAllData" ma:web="3313702d-224c-4bef-bdcd-5c8508d1d0e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2ef4094-0be9-44fc-8b9f-538809eefaa2">
      <Terms xmlns="http://schemas.microsoft.com/office/infopath/2007/PartnerControls"/>
    </lcf76f155ced4ddcb4097134ff3c332f>
    <TaxCatchAll xmlns="3313702d-224c-4bef-bdcd-5c8508d1d0e6" xsi:nil="true"/>
  </documentManagement>
</p:properties>
</file>

<file path=customXml/itemProps1.xml><?xml version="1.0" encoding="utf-8"?>
<ds:datastoreItem xmlns:ds="http://schemas.openxmlformats.org/officeDocument/2006/customXml" ds:itemID="{6C10CE9D-3B59-49AE-B341-A5E55D694A3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8EEFB33-4272-4172-8D7B-080CDFBC835F}"/>
</file>

<file path=customXml/itemProps3.xml><?xml version="1.0" encoding="utf-8"?>
<ds:datastoreItem xmlns:ds="http://schemas.openxmlformats.org/officeDocument/2006/customXml" ds:itemID="{6D0CC94A-BBA4-4BAC-9231-23AEA0D2664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Gabriela Rojas</dc:creator>
  <cp:lastModifiedBy>Cristóbal Langlois</cp:lastModifiedBy>
  <dcterms:created xsi:type="dcterms:W3CDTF">2018-09-06T19:08:07Z</dcterms:created>
  <dcterms:modified xsi:type="dcterms:W3CDTF">2024-12-30T11:44:27Z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0x010100D120C9A3C55B82459D359A51F5A3DE50</vt:lpwstr>
  </property>
</Properties>
</file>