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Z:\Investor Relations\Reportes Trimestrales\36. 2T20\Docs Finales\"/>
    </mc:Choice>
  </mc:AlternateContent>
  <xr:revisionPtr revIDLastSave="0" documentId="13_ncr:1_{AA2E0E77-DAF9-41E3-B6C2-995B97EA0015}" xr6:coauthVersionLast="45" xr6:coauthVersionMax="45" xr10:uidLastSave="{00000000-0000-0000-0000-000000000000}"/>
  <bookViews>
    <workbookView xWindow="28690" yWindow="-110" windowWidth="29020" windowHeight="15820" xr2:uid="{00000000-000D-0000-FFFF-FFFF00000000}"/>
  </bookViews>
  <sheets>
    <sheet name="Hoja1" sheetId="1" r:id="rId1"/>
  </sheets>
  <externalReferences>
    <externalReference r:id="rId2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94" i="1" l="1"/>
  <c r="AH193" i="1"/>
  <c r="AH161" i="1" l="1"/>
  <c r="AH90" i="1"/>
  <c r="AF90" i="1"/>
  <c r="AB161" i="1" l="1"/>
  <c r="AC161" i="1"/>
  <c r="AD161" i="1"/>
  <c r="AE161" i="1"/>
  <c r="AF161" i="1"/>
  <c r="AG161" i="1"/>
  <c r="AF193" i="1" l="1"/>
  <c r="AF194" i="1"/>
  <c r="AG194" i="1" l="1"/>
  <c r="AH195" i="1"/>
  <c r="AH183" i="1" l="1"/>
  <c r="AH188" i="1" s="1"/>
  <c r="AH174" i="1"/>
  <c r="AH177" i="1" s="1"/>
  <c r="AH160" i="1"/>
  <c r="AH162" i="1" s="1"/>
  <c r="AH159" i="1"/>
  <c r="AH156" i="1"/>
  <c r="AH150" i="1"/>
  <c r="AH144" i="1"/>
  <c r="AH138" i="1"/>
  <c r="AH132" i="1"/>
  <c r="AH126" i="1"/>
  <c r="AH120" i="1"/>
  <c r="AH107" i="1"/>
  <c r="AH83" i="1"/>
  <c r="AH99" i="1" s="1"/>
  <c r="AH101" i="1" s="1"/>
  <c r="AH103" i="1" s="1"/>
  <c r="AH77" i="1"/>
  <c r="AH113" i="1" s="1"/>
  <c r="AH70" i="1"/>
  <c r="AH72" i="1" s="1"/>
  <c r="AH61" i="1"/>
  <c r="AH49" i="1"/>
  <c r="AH51" i="1" s="1"/>
  <c r="AH36" i="1"/>
  <c r="AH22" i="1"/>
  <c r="AH19" i="1"/>
  <c r="AH23" i="1" s="1"/>
  <c r="AH62" i="1" l="1"/>
  <c r="AH73" i="1" s="1"/>
  <c r="AH37" i="1"/>
  <c r="AE194" i="1" l="1"/>
  <c r="AG183" i="1"/>
  <c r="AG188" i="1" s="1"/>
  <c r="AG195" i="1" s="1"/>
  <c r="AF183" i="1"/>
  <c r="AF188" i="1" s="1"/>
  <c r="AG175" i="1"/>
  <c r="AG174" i="1"/>
  <c r="AG159" i="1"/>
  <c r="AG160" i="1"/>
  <c r="AG120" i="1"/>
  <c r="AG126" i="1"/>
  <c r="AG132" i="1"/>
  <c r="AG138" i="1"/>
  <c r="AG144" i="1"/>
  <c r="AG150" i="1"/>
  <c r="AG156" i="1"/>
  <c r="AB90" i="1"/>
  <c r="AB107" i="1"/>
  <c r="AG107" i="1"/>
  <c r="AG83" i="1"/>
  <c r="AG99" i="1" s="1"/>
  <c r="AG101" i="1" s="1"/>
  <c r="AG103" i="1" s="1"/>
  <c r="AG77" i="1"/>
  <c r="AG113" i="1" s="1"/>
  <c r="AG22" i="1"/>
  <c r="AG23" i="1" s="1"/>
  <c r="AG70" i="1"/>
  <c r="AG72" i="1" s="1"/>
  <c r="AG61" i="1"/>
  <c r="AG49" i="1"/>
  <c r="AG51" i="1" s="1"/>
  <c r="AG62" i="1" s="1"/>
  <c r="AG36" i="1"/>
  <c r="AG19" i="1"/>
  <c r="AG193" i="1" l="1"/>
  <c r="AG162" i="1"/>
  <c r="AG73" i="1"/>
  <c r="AG37" i="1"/>
  <c r="AE123" i="1" l="1"/>
  <c r="AF174" i="1" l="1"/>
  <c r="AF175" i="1" s="1"/>
  <c r="AF177" i="1" s="1"/>
  <c r="AF160" i="1"/>
  <c r="AF162" i="1" s="1"/>
  <c r="AF159" i="1"/>
  <c r="AF156" i="1"/>
  <c r="AF150" i="1"/>
  <c r="AF144" i="1"/>
  <c r="AF138" i="1"/>
  <c r="AF132" i="1"/>
  <c r="AF126" i="1"/>
  <c r="AF120" i="1"/>
  <c r="AF107" i="1"/>
  <c r="AF83" i="1"/>
  <c r="AF77" i="1"/>
  <c r="AF113" i="1" s="1"/>
  <c r="AF70" i="1"/>
  <c r="AF72" i="1" s="1"/>
  <c r="AF195" i="1" s="1"/>
  <c r="AF61" i="1"/>
  <c r="AF49" i="1"/>
  <c r="AF51" i="1" s="1"/>
  <c r="AF36" i="1"/>
  <c r="AF22" i="1"/>
  <c r="AF19" i="1"/>
  <c r="AF23" i="1" s="1"/>
  <c r="AF99" i="1" l="1"/>
  <c r="AF101" i="1" s="1"/>
  <c r="AF103" i="1" s="1"/>
  <c r="AF62" i="1"/>
  <c r="AF73" i="1" s="1"/>
  <c r="AF37" i="1"/>
  <c r="AE160" i="1"/>
  <c r="AE159" i="1"/>
  <c r="AA123" i="1"/>
  <c r="AE183" i="1" l="1"/>
  <c r="AE188" i="1" s="1"/>
  <c r="AE193" i="1" s="1"/>
  <c r="AD183" i="1"/>
  <c r="AD188" i="1" s="1"/>
  <c r="AD193" i="1" s="1"/>
  <c r="AE174" i="1"/>
  <c r="AE175" i="1" s="1"/>
  <c r="AE177" i="1" s="1"/>
  <c r="AE162" i="1"/>
  <c r="AD160" i="1"/>
  <c r="AE156" i="1"/>
  <c r="AE150" i="1"/>
  <c r="AE144" i="1"/>
  <c r="AE138" i="1"/>
  <c r="AE132" i="1"/>
  <c r="AE126" i="1"/>
  <c r="AE120" i="1"/>
  <c r="AE107" i="1"/>
  <c r="AE83" i="1"/>
  <c r="AE99" i="1" s="1"/>
  <c r="AE101" i="1" s="1"/>
  <c r="AE103" i="1" s="1"/>
  <c r="AE77" i="1"/>
  <c r="AE113" i="1" s="1"/>
  <c r="AE70" i="1"/>
  <c r="AE61" i="1"/>
  <c r="AE49" i="1"/>
  <c r="AE51" i="1" s="1"/>
  <c r="AE36" i="1"/>
  <c r="AE22" i="1"/>
  <c r="AE19" i="1"/>
  <c r="AE23" i="1" s="1"/>
  <c r="AE37" i="1" s="1"/>
  <c r="AE62" i="1" l="1"/>
  <c r="AE73" i="1" s="1"/>
  <c r="AE72" i="1"/>
  <c r="AE195" i="1" s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W183" i="1"/>
  <c r="W193" i="1" s="1"/>
  <c r="V183" i="1"/>
  <c r="V193" i="1" s="1"/>
  <c r="U183" i="1"/>
  <c r="U193" i="1" s="1"/>
  <c r="T183" i="1"/>
  <c r="S183" i="1"/>
  <c r="S193" i="1" s="1"/>
  <c r="R183" i="1"/>
  <c r="Q183" i="1"/>
  <c r="P183" i="1"/>
  <c r="P193" i="1" s="1"/>
  <c r="O183" i="1"/>
  <c r="O193" i="1" s="1"/>
  <c r="N183" i="1"/>
  <c r="N193" i="1" s="1"/>
  <c r="M183" i="1"/>
  <c r="M193" i="1" s="1"/>
  <c r="L183" i="1"/>
  <c r="L193" i="1" s="1"/>
  <c r="K183" i="1"/>
  <c r="K193" i="1" s="1"/>
  <c r="J183" i="1"/>
  <c r="J193" i="1" s="1"/>
  <c r="I183" i="1"/>
  <c r="I193" i="1" s="1"/>
  <c r="H183" i="1"/>
  <c r="H193" i="1" s="1"/>
  <c r="G183" i="1"/>
  <c r="G193" i="1" s="1"/>
  <c r="F183" i="1"/>
  <c r="F193" i="1" s="1"/>
  <c r="E183" i="1"/>
  <c r="D183" i="1"/>
  <c r="C183" i="1"/>
  <c r="B183" i="1"/>
  <c r="X183" i="1"/>
  <c r="X193" i="1" s="1"/>
  <c r="Y183" i="1"/>
  <c r="Y193" i="1" s="1"/>
  <c r="Z183" i="1"/>
  <c r="Z193" i="1" s="1"/>
  <c r="AA183" i="1"/>
  <c r="AA193" i="1" s="1"/>
  <c r="AB183" i="1"/>
  <c r="AB193" i="1" s="1"/>
  <c r="AC183" i="1"/>
  <c r="Q193" i="1"/>
  <c r="R193" i="1"/>
  <c r="T193" i="1"/>
  <c r="AC193" i="1" l="1"/>
  <c r="AD70" i="1"/>
  <c r="AD72" i="1" s="1"/>
  <c r="AD195" i="1" s="1"/>
  <c r="AC70" i="1"/>
  <c r="AC72" i="1" s="1"/>
  <c r="AC195" i="1" s="1"/>
  <c r="AB70" i="1"/>
  <c r="AB72" i="1" s="1"/>
  <c r="AB195" i="1" s="1"/>
  <c r="AA70" i="1"/>
  <c r="AA72" i="1" s="1"/>
  <c r="AA195" i="1" s="1"/>
  <c r="AD61" i="1"/>
  <c r="AC61" i="1"/>
  <c r="AB61" i="1"/>
  <c r="AA61" i="1"/>
  <c r="AD49" i="1"/>
  <c r="AD51" i="1" s="1"/>
  <c r="AC49" i="1"/>
  <c r="AC51" i="1" s="1"/>
  <c r="AB49" i="1"/>
  <c r="AB51" i="1" s="1"/>
  <c r="AA49" i="1"/>
  <c r="AA51" i="1" s="1"/>
  <c r="AD36" i="1"/>
  <c r="AC36" i="1"/>
  <c r="AB36" i="1"/>
  <c r="AA36" i="1"/>
  <c r="AD22" i="1"/>
  <c r="AC22" i="1"/>
  <c r="AB22" i="1"/>
  <c r="AA22" i="1"/>
  <c r="AD19" i="1"/>
  <c r="AC19" i="1"/>
  <c r="AB19" i="1"/>
  <c r="AA19" i="1"/>
  <c r="AC177" i="1"/>
  <c r="AB177" i="1"/>
  <c r="AA177" i="1"/>
  <c r="AD174" i="1"/>
  <c r="AD175" i="1" s="1"/>
  <c r="AD177" i="1" s="1"/>
  <c r="AC174" i="1"/>
  <c r="AB174" i="1"/>
  <c r="AA174" i="1"/>
  <c r="AB62" i="1" l="1"/>
  <c r="AB73" i="1" s="1"/>
  <c r="AC62" i="1"/>
  <c r="AC73" i="1" s="1"/>
  <c r="AD62" i="1"/>
  <c r="AD73" i="1" s="1"/>
  <c r="AA23" i="1"/>
  <c r="AA37" i="1" s="1"/>
  <c r="AB23" i="1"/>
  <c r="AB37" i="1" s="1"/>
  <c r="AC23" i="1"/>
  <c r="AC37" i="1" s="1"/>
  <c r="AD23" i="1"/>
  <c r="AD37" i="1" s="1"/>
  <c r="AA62" i="1"/>
  <c r="AA73" i="1" s="1"/>
  <c r="AA120" i="1"/>
  <c r="AA162" i="1"/>
  <c r="AB162" i="1"/>
  <c r="AB120" i="1"/>
  <c r="AD162" i="1"/>
  <c r="AC162" i="1"/>
  <c r="AC120" i="1"/>
  <c r="AD120" i="1"/>
  <c r="AD148" i="1"/>
  <c r="AD150" i="1" s="1"/>
  <c r="AC150" i="1"/>
  <c r="AB150" i="1"/>
  <c r="AA148" i="1"/>
  <c r="AA150" i="1" s="1"/>
  <c r="AD142" i="1"/>
  <c r="AD144" i="1" s="1"/>
  <c r="AC144" i="1"/>
  <c r="AB144" i="1"/>
  <c r="AA142" i="1"/>
  <c r="AA144" i="1" s="1"/>
  <c r="AD136" i="1"/>
  <c r="AD138" i="1" s="1"/>
  <c r="AC138" i="1"/>
  <c r="AB138" i="1"/>
  <c r="AA136" i="1"/>
  <c r="AA138" i="1" s="1"/>
  <c r="AD132" i="1"/>
  <c r="AC132" i="1"/>
  <c r="AB132" i="1"/>
  <c r="AA132" i="1"/>
  <c r="AD126" i="1"/>
  <c r="AC126" i="1"/>
  <c r="AB126" i="1"/>
  <c r="AA126" i="1"/>
  <c r="AD156" i="1"/>
  <c r="AC156" i="1"/>
  <c r="AB156" i="1"/>
  <c r="AA156" i="1"/>
  <c r="AD147" i="1"/>
  <c r="AC147" i="1"/>
  <c r="AC159" i="1" s="1"/>
  <c r="AB147" i="1"/>
  <c r="AA147" i="1"/>
  <c r="AD141" i="1"/>
  <c r="AC141" i="1"/>
  <c r="AB141" i="1"/>
  <c r="AA141" i="1"/>
  <c r="AD135" i="1"/>
  <c r="AC135" i="1"/>
  <c r="AB135" i="1"/>
  <c r="AA135" i="1"/>
  <c r="AD107" i="1"/>
  <c r="AC107" i="1"/>
  <c r="AA107" i="1"/>
  <c r="AD83" i="1"/>
  <c r="AD99" i="1" s="1"/>
  <c r="AD101" i="1" s="1"/>
  <c r="AD103" i="1" s="1"/>
  <c r="AC83" i="1"/>
  <c r="AC99" i="1" s="1"/>
  <c r="AC101" i="1" s="1"/>
  <c r="AC103" i="1" s="1"/>
  <c r="AB83" i="1"/>
  <c r="AA83" i="1"/>
  <c r="AA99" i="1" s="1"/>
  <c r="AA101" i="1" s="1"/>
  <c r="AA103" i="1" s="1"/>
  <c r="AB99" i="1" l="1"/>
  <c r="AB101" i="1" s="1"/>
  <c r="AB103" i="1" s="1"/>
  <c r="AA159" i="1"/>
  <c r="AB159" i="1"/>
  <c r="AD159" i="1"/>
  <c r="AD77" i="1"/>
  <c r="AD113" i="1" s="1"/>
  <c r="AA77" i="1"/>
  <c r="AA113" i="1" s="1"/>
  <c r="AB77" i="1"/>
  <c r="AB113" i="1" s="1"/>
  <c r="AC77" i="1"/>
  <c r="AC113" i="1" s="1"/>
  <c r="Z177" i="1" l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F174" i="1"/>
  <c r="W174" i="1"/>
  <c r="B174" i="1"/>
  <c r="C174" i="1"/>
  <c r="D174" i="1"/>
  <c r="E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X174" i="1"/>
  <c r="Y174" i="1"/>
  <c r="Z174" i="1"/>
  <c r="Z162" i="1" l="1"/>
  <c r="W162" i="1"/>
  <c r="S162" i="1"/>
  <c r="R162" i="1"/>
  <c r="N162" i="1"/>
  <c r="L162" i="1"/>
  <c r="K162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B162" i="1" l="1"/>
  <c r="C162" i="1"/>
  <c r="D162" i="1"/>
  <c r="H162" i="1"/>
  <c r="I162" i="1"/>
  <c r="E162" i="1"/>
  <c r="F162" i="1"/>
  <c r="J162" i="1"/>
  <c r="G162" i="1"/>
  <c r="O162" i="1"/>
  <c r="P162" i="1"/>
  <c r="M162" i="1"/>
  <c r="Q162" i="1"/>
  <c r="T162" i="1"/>
  <c r="X162" i="1"/>
  <c r="U162" i="1"/>
  <c r="Y162" i="1"/>
  <c r="V162" i="1"/>
  <c r="Y129" i="1" l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S83" i="1" l="1"/>
  <c r="S22" i="1"/>
  <c r="R83" i="1"/>
  <c r="Q70" i="1"/>
  <c r="Q72" i="1" s="1"/>
  <c r="Q195" i="1" s="1"/>
  <c r="P107" i="1"/>
  <c r="P83" i="1"/>
  <c r="O107" i="1"/>
  <c r="M107" i="1"/>
  <c r="K83" i="1"/>
  <c r="K22" i="1"/>
  <c r="J83" i="1"/>
  <c r="H107" i="1"/>
  <c r="H83" i="1"/>
  <c r="G107" i="1"/>
  <c r="D107" i="1"/>
  <c r="C83" i="1"/>
  <c r="Z107" i="1"/>
  <c r="Y107" i="1"/>
  <c r="X107" i="1"/>
  <c r="T107" i="1"/>
  <c r="S107" i="1"/>
  <c r="R107" i="1"/>
  <c r="Z83" i="1"/>
  <c r="Z99" i="1" s="1"/>
  <c r="Z101" i="1" s="1"/>
  <c r="Z103" i="1" s="1"/>
  <c r="Y83" i="1"/>
  <c r="X83" i="1"/>
  <c r="X99" i="1" s="1"/>
  <c r="O83" i="1"/>
  <c r="G83" i="1"/>
  <c r="Y70" i="1"/>
  <c r="Y72" i="1" s="1"/>
  <c r="Y195" i="1" s="1"/>
  <c r="X70" i="1"/>
  <c r="X72" i="1" s="1"/>
  <c r="X195" i="1" s="1"/>
  <c r="V61" i="1"/>
  <c r="U61" i="1"/>
  <c r="Y49" i="1"/>
  <c r="Y51" i="1" s="1"/>
  <c r="X49" i="1"/>
  <c r="X51" i="1" s="1"/>
  <c r="V36" i="1"/>
  <c r="U36" i="1"/>
  <c r="W22" i="1"/>
  <c r="V22" i="1"/>
  <c r="I22" i="1"/>
  <c r="Z19" i="1"/>
  <c r="U19" i="1"/>
  <c r="B83" i="1"/>
  <c r="Z77" i="1"/>
  <c r="Y77" i="1"/>
  <c r="Y113" i="1" s="1"/>
  <c r="Y167" i="1" s="1"/>
  <c r="X77" i="1"/>
  <c r="X113" i="1" s="1"/>
  <c r="X167" i="1" s="1"/>
  <c r="W77" i="1"/>
  <c r="W113" i="1" s="1"/>
  <c r="W167" i="1" s="1"/>
  <c r="V77" i="1"/>
  <c r="V113" i="1" s="1"/>
  <c r="V167" i="1" s="1"/>
  <c r="U77" i="1"/>
  <c r="U113" i="1" s="1"/>
  <c r="U167" i="1" s="1"/>
  <c r="T77" i="1"/>
  <c r="T113" i="1" s="1"/>
  <c r="T167" i="1" s="1"/>
  <c r="S77" i="1"/>
  <c r="S113" i="1" s="1"/>
  <c r="S167" i="1" s="1"/>
  <c r="R77" i="1"/>
  <c r="R113" i="1" s="1"/>
  <c r="R167" i="1" s="1"/>
  <c r="Q77" i="1"/>
  <c r="Q113" i="1" s="1"/>
  <c r="Q167" i="1" s="1"/>
  <c r="P77" i="1"/>
  <c r="P113" i="1" s="1"/>
  <c r="P167" i="1" s="1"/>
  <c r="O77" i="1"/>
  <c r="O113" i="1" s="1"/>
  <c r="O167" i="1" s="1"/>
  <c r="N77" i="1"/>
  <c r="N113" i="1" s="1"/>
  <c r="N167" i="1" s="1"/>
  <c r="M77" i="1"/>
  <c r="M113" i="1" s="1"/>
  <c r="M167" i="1" s="1"/>
  <c r="L77" i="1"/>
  <c r="L113" i="1" s="1"/>
  <c r="L167" i="1" s="1"/>
  <c r="K77" i="1"/>
  <c r="K113" i="1" s="1"/>
  <c r="K167" i="1" s="1"/>
  <c r="J77" i="1"/>
  <c r="J113" i="1" s="1"/>
  <c r="J167" i="1" s="1"/>
  <c r="I77" i="1"/>
  <c r="I113" i="1" s="1"/>
  <c r="I167" i="1" s="1"/>
  <c r="H77" i="1"/>
  <c r="H113" i="1" s="1"/>
  <c r="H167" i="1" s="1"/>
  <c r="G77" i="1"/>
  <c r="G113" i="1" s="1"/>
  <c r="G167" i="1" s="1"/>
  <c r="F77" i="1"/>
  <c r="F113" i="1" s="1"/>
  <c r="F167" i="1" s="1"/>
  <c r="E77" i="1"/>
  <c r="E113" i="1" s="1"/>
  <c r="E167" i="1" s="1"/>
  <c r="D77" i="1"/>
  <c r="D113" i="1" s="1"/>
  <c r="D167" i="1" s="1"/>
  <c r="C77" i="1"/>
  <c r="C113" i="1" s="1"/>
  <c r="C167" i="1" s="1"/>
  <c r="B77" i="1"/>
  <c r="B113" i="1" s="1"/>
  <c r="B167" i="1" s="1"/>
  <c r="Z113" i="1" l="1"/>
  <c r="Z167" i="1" s="1"/>
  <c r="D83" i="1"/>
  <c r="D99" i="1" s="1"/>
  <c r="D101" i="1" s="1"/>
  <c r="D103" i="1" s="1"/>
  <c r="I107" i="1"/>
  <c r="L83" i="1"/>
  <c r="O22" i="1"/>
  <c r="Q107" i="1"/>
  <c r="T83" i="1"/>
  <c r="T99" i="1" s="1"/>
  <c r="T101" i="1" s="1"/>
  <c r="T103" i="1" s="1"/>
  <c r="C107" i="1"/>
  <c r="F83" i="1"/>
  <c r="F99" i="1" s="1"/>
  <c r="F101" i="1" s="1"/>
  <c r="F103" i="1" s="1"/>
  <c r="J107" i="1"/>
  <c r="K107" i="1"/>
  <c r="N83" i="1"/>
  <c r="N99" i="1" s="1"/>
  <c r="N101" i="1" s="1"/>
  <c r="N103" i="1" s="1"/>
  <c r="Q22" i="1"/>
  <c r="J70" i="1"/>
  <c r="J72" i="1" s="1"/>
  <c r="J195" i="1" s="1"/>
  <c r="B107" i="1"/>
  <c r="J22" i="1"/>
  <c r="L107" i="1"/>
  <c r="H22" i="1"/>
  <c r="M83" i="1"/>
  <c r="M99" i="1" s="1"/>
  <c r="M101" i="1" s="1"/>
  <c r="M103" i="1" s="1"/>
  <c r="R22" i="1"/>
  <c r="B70" i="1"/>
  <c r="B72" i="1" s="1"/>
  <c r="B22" i="1"/>
  <c r="N19" i="1"/>
  <c r="B36" i="1"/>
  <c r="D19" i="1"/>
  <c r="D70" i="1"/>
  <c r="D72" i="1" s="1"/>
  <c r="I83" i="1"/>
  <c r="I99" i="1" s="1"/>
  <c r="I101" i="1" s="1"/>
  <c r="I103" i="1" s="1"/>
  <c r="L22" i="1"/>
  <c r="O19" i="1"/>
  <c r="O23" i="1" s="1"/>
  <c r="O70" i="1"/>
  <c r="O72" i="1" s="1"/>
  <c r="O195" i="1" s="1"/>
  <c r="R19" i="1"/>
  <c r="T19" i="1"/>
  <c r="I61" i="1"/>
  <c r="Q61" i="1"/>
  <c r="M36" i="1"/>
  <c r="B49" i="1"/>
  <c r="B51" i="1" s="1"/>
  <c r="B61" i="1"/>
  <c r="E83" i="1"/>
  <c r="E99" i="1" s="1"/>
  <c r="E101" i="1" s="1"/>
  <c r="E103" i="1" s="1"/>
  <c r="N36" i="1"/>
  <c r="F61" i="1"/>
  <c r="J99" i="1"/>
  <c r="J101" i="1" s="1"/>
  <c r="J103" i="1" s="1"/>
  <c r="K36" i="1"/>
  <c r="T22" i="1"/>
  <c r="L99" i="1"/>
  <c r="L101" i="1" s="1"/>
  <c r="L103" i="1" s="1"/>
  <c r="D22" i="1"/>
  <c r="G36" i="1"/>
  <c r="L19" i="1"/>
  <c r="O61" i="1"/>
  <c r="T70" i="1"/>
  <c r="T72" i="1" s="1"/>
  <c r="T195" i="1" s="1"/>
  <c r="B19" i="1"/>
  <c r="D49" i="1"/>
  <c r="D51" i="1" s="1"/>
  <c r="O49" i="1"/>
  <c r="O51" i="1" s="1"/>
  <c r="Q36" i="1"/>
  <c r="S36" i="1"/>
  <c r="T49" i="1"/>
  <c r="T51" i="1" s="1"/>
  <c r="B99" i="1"/>
  <c r="B101" i="1" s="1"/>
  <c r="B103" i="1" s="1"/>
  <c r="I49" i="1"/>
  <c r="I51" i="1" s="1"/>
  <c r="I62" i="1" s="1"/>
  <c r="Q49" i="1"/>
  <c r="R49" i="1"/>
  <c r="R51" i="1" s="1"/>
  <c r="E107" i="1"/>
  <c r="D36" i="1"/>
  <c r="E19" i="1"/>
  <c r="E49" i="1"/>
  <c r="E51" i="1" s="1"/>
  <c r="H61" i="1"/>
  <c r="L36" i="1"/>
  <c r="M22" i="1"/>
  <c r="P61" i="1"/>
  <c r="S99" i="1"/>
  <c r="S101" i="1" s="1"/>
  <c r="S103" i="1" s="1"/>
  <c r="Z49" i="1"/>
  <c r="Z51" i="1" s="1"/>
  <c r="F49" i="1"/>
  <c r="F51" i="1" s="1"/>
  <c r="X61" i="1"/>
  <c r="X62" i="1" s="1"/>
  <c r="X73" i="1" s="1"/>
  <c r="G22" i="1"/>
  <c r="V19" i="1"/>
  <c r="V23" i="1" s="1"/>
  <c r="V37" i="1" s="1"/>
  <c r="Z22" i="1"/>
  <c r="Z23" i="1" s="1"/>
  <c r="Y36" i="1"/>
  <c r="Y61" i="1"/>
  <c r="Y62" i="1" s="1"/>
  <c r="Y73" i="1" s="1"/>
  <c r="V83" i="1"/>
  <c r="V99" i="1" s="1"/>
  <c r="V101" i="1" s="1"/>
  <c r="V103" i="1" s="1"/>
  <c r="V107" i="1"/>
  <c r="D61" i="1"/>
  <c r="J61" i="1"/>
  <c r="O36" i="1"/>
  <c r="P19" i="1"/>
  <c r="P22" i="1"/>
  <c r="R70" i="1"/>
  <c r="R72" i="1" s="1"/>
  <c r="R195" i="1" s="1"/>
  <c r="T61" i="1"/>
  <c r="E22" i="1"/>
  <c r="H49" i="1"/>
  <c r="H51" i="1" s="1"/>
  <c r="I70" i="1"/>
  <c r="I72" i="1" s="1"/>
  <c r="I195" i="1" s="1"/>
  <c r="P49" i="1"/>
  <c r="P51" i="1" s="1"/>
  <c r="Q51" i="1"/>
  <c r="Q62" i="1" s="1"/>
  <c r="Q73" i="1" s="1"/>
  <c r="T36" i="1"/>
  <c r="W36" i="1"/>
  <c r="Z70" i="1"/>
  <c r="Z72" i="1" s="1"/>
  <c r="Z195" i="1" s="1"/>
  <c r="F19" i="1"/>
  <c r="Y22" i="1"/>
  <c r="F36" i="1"/>
  <c r="W19" i="1"/>
  <c r="W23" i="1" s="1"/>
  <c r="Z36" i="1"/>
  <c r="U49" i="1"/>
  <c r="U51" i="1" s="1"/>
  <c r="U62" i="1" s="1"/>
  <c r="Z61" i="1"/>
  <c r="U70" i="1"/>
  <c r="U72" i="1" s="1"/>
  <c r="U195" i="1" s="1"/>
  <c r="W83" i="1"/>
  <c r="W99" i="1" s="1"/>
  <c r="W101" i="1" s="1"/>
  <c r="W103" i="1" s="1"/>
  <c r="W107" i="1"/>
  <c r="F70" i="1"/>
  <c r="F72" i="1" s="1"/>
  <c r="F195" i="1" s="1"/>
  <c r="H36" i="1"/>
  <c r="I19" i="1"/>
  <c r="I23" i="1" s="1"/>
  <c r="M49" i="1"/>
  <c r="M51" i="1" s="1"/>
  <c r="M61" i="1"/>
  <c r="M70" i="1"/>
  <c r="M72" i="1" s="1"/>
  <c r="M195" i="1" s="1"/>
  <c r="P36" i="1"/>
  <c r="Q19" i="1"/>
  <c r="E70" i="1"/>
  <c r="E72" i="1" s="1"/>
  <c r="N70" i="1"/>
  <c r="N72" i="1" s="1"/>
  <c r="N195" i="1" s="1"/>
  <c r="X36" i="1"/>
  <c r="G19" i="1"/>
  <c r="K61" i="1"/>
  <c r="X19" i="1"/>
  <c r="V49" i="1"/>
  <c r="V51" i="1" s="1"/>
  <c r="V62" i="1" s="1"/>
  <c r="V70" i="1"/>
  <c r="V72" i="1" s="1"/>
  <c r="V195" i="1" s="1"/>
  <c r="X101" i="1"/>
  <c r="X103" i="1" s="1"/>
  <c r="E61" i="1"/>
  <c r="I36" i="1"/>
  <c r="J19" i="1"/>
  <c r="J49" i="1"/>
  <c r="J51" i="1" s="1"/>
  <c r="L49" i="1"/>
  <c r="L51" i="1" s="1"/>
  <c r="L61" i="1"/>
  <c r="L70" i="1"/>
  <c r="L72" i="1" s="1"/>
  <c r="L195" i="1" s="1"/>
  <c r="R61" i="1"/>
  <c r="M19" i="1"/>
  <c r="X22" i="1"/>
  <c r="W61" i="1"/>
  <c r="E36" i="1"/>
  <c r="F22" i="1"/>
  <c r="N22" i="1"/>
  <c r="U83" i="1"/>
  <c r="U99" i="1" s="1"/>
  <c r="U101" i="1" s="1"/>
  <c r="U103" i="1" s="1"/>
  <c r="U107" i="1"/>
  <c r="H19" i="1"/>
  <c r="H23" i="1" s="1"/>
  <c r="H70" i="1"/>
  <c r="H72" i="1" s="1"/>
  <c r="H195" i="1" s="1"/>
  <c r="K49" i="1"/>
  <c r="K51" i="1" s="1"/>
  <c r="Y19" i="1"/>
  <c r="U22" i="1"/>
  <c r="U23" i="1" s="1"/>
  <c r="U37" i="1" s="1"/>
  <c r="W49" i="1"/>
  <c r="W51" i="1" s="1"/>
  <c r="W70" i="1"/>
  <c r="W72" i="1" s="1"/>
  <c r="W195" i="1" s="1"/>
  <c r="Y99" i="1"/>
  <c r="Y101" i="1" s="1"/>
  <c r="Y103" i="1" s="1"/>
  <c r="C19" i="1"/>
  <c r="C22" i="1"/>
  <c r="C36" i="1"/>
  <c r="C49" i="1"/>
  <c r="C51" i="1" s="1"/>
  <c r="C61" i="1"/>
  <c r="C70" i="1"/>
  <c r="C72" i="1" s="1"/>
  <c r="F107" i="1"/>
  <c r="G49" i="1"/>
  <c r="G51" i="1" s="1"/>
  <c r="G61" i="1"/>
  <c r="G70" i="1"/>
  <c r="G72" i="1" s="1"/>
  <c r="G195" i="1" s="1"/>
  <c r="J36" i="1"/>
  <c r="K19" i="1"/>
  <c r="K23" i="1" s="1"/>
  <c r="K70" i="1"/>
  <c r="K72" i="1" s="1"/>
  <c r="K195" i="1" s="1"/>
  <c r="N49" i="1"/>
  <c r="N51" i="1" s="1"/>
  <c r="N61" i="1"/>
  <c r="N107" i="1"/>
  <c r="P70" i="1"/>
  <c r="P72" i="1" s="1"/>
  <c r="P195" i="1" s="1"/>
  <c r="Q83" i="1"/>
  <c r="Q99" i="1" s="1"/>
  <c r="Q101" i="1" s="1"/>
  <c r="Q103" i="1" s="1"/>
  <c r="R36" i="1"/>
  <c r="S19" i="1"/>
  <c r="S23" i="1" s="1"/>
  <c r="S49" i="1"/>
  <c r="S51" i="1" s="1"/>
  <c r="S61" i="1"/>
  <c r="S70" i="1"/>
  <c r="S72" i="1" s="1"/>
  <c r="S195" i="1" s="1"/>
  <c r="R99" i="1"/>
  <c r="R101" i="1" s="1"/>
  <c r="R103" i="1" s="1"/>
  <c r="P99" i="1"/>
  <c r="P101" i="1" s="1"/>
  <c r="P103" i="1" s="1"/>
  <c r="O99" i="1"/>
  <c r="O101" i="1" s="1"/>
  <c r="O103" i="1" s="1"/>
  <c r="K99" i="1"/>
  <c r="K101" i="1" s="1"/>
  <c r="K103" i="1" s="1"/>
  <c r="H99" i="1"/>
  <c r="H101" i="1" s="1"/>
  <c r="H103" i="1" s="1"/>
  <c r="G99" i="1"/>
  <c r="G101" i="1" s="1"/>
  <c r="G103" i="1" s="1"/>
  <c r="C99" i="1"/>
  <c r="C101" i="1" s="1"/>
  <c r="C103" i="1" s="1"/>
  <c r="V73" i="1" l="1"/>
  <c r="U73" i="1"/>
  <c r="I73" i="1"/>
  <c r="Q23" i="1"/>
  <c r="Q37" i="1" s="1"/>
  <c r="H62" i="1"/>
  <c r="H73" i="1" s="1"/>
  <c r="D62" i="1"/>
  <c r="D73" i="1" s="1"/>
  <c r="B23" i="1"/>
  <c r="B37" i="1" s="1"/>
  <c r="S62" i="1"/>
  <c r="S73" i="1" s="1"/>
  <c r="N23" i="1"/>
  <c r="N37" i="1" s="1"/>
  <c r="J23" i="1"/>
  <c r="J37" i="1" s="1"/>
  <c r="X23" i="1"/>
  <c r="X37" i="1" s="1"/>
  <c r="K62" i="1"/>
  <c r="K73" i="1" s="1"/>
  <c r="O62" i="1"/>
  <c r="O73" i="1" s="1"/>
  <c r="R23" i="1"/>
  <c r="R37" i="1" s="1"/>
  <c r="K37" i="1"/>
  <c r="M23" i="1"/>
  <c r="M37" i="1" s="1"/>
  <c r="R62" i="1"/>
  <c r="R73" i="1" s="1"/>
  <c r="P62" i="1"/>
  <c r="P73" i="1" s="1"/>
  <c r="J62" i="1"/>
  <c r="J73" i="1" s="1"/>
  <c r="F62" i="1"/>
  <c r="F73" i="1" s="1"/>
  <c r="L23" i="1"/>
  <c r="L37" i="1" s="1"/>
  <c r="C23" i="1"/>
  <c r="C37" i="1" s="1"/>
  <c r="H37" i="1"/>
  <c r="I37" i="1"/>
  <c r="O37" i="1"/>
  <c r="F23" i="1"/>
  <c r="F37" i="1" s="1"/>
  <c r="G62" i="1"/>
  <c r="G73" i="1" s="1"/>
  <c r="B62" i="1"/>
  <c r="B73" i="1" s="1"/>
  <c r="S37" i="1"/>
  <c r="C62" i="1"/>
  <c r="C73" i="1" s="1"/>
  <c r="Z37" i="1"/>
  <c r="Z62" i="1"/>
  <c r="Z73" i="1" s="1"/>
  <c r="E62" i="1"/>
  <c r="E73" i="1" s="1"/>
  <c r="D23" i="1"/>
  <c r="D37" i="1" s="1"/>
  <c r="N62" i="1"/>
  <c r="N73" i="1" s="1"/>
  <c r="T62" i="1"/>
  <c r="T73" i="1" s="1"/>
  <c r="T23" i="1"/>
  <c r="T37" i="1" s="1"/>
  <c r="Y23" i="1"/>
  <c r="Y37" i="1" s="1"/>
  <c r="M62" i="1"/>
  <c r="M73" i="1" s="1"/>
  <c r="E23" i="1"/>
  <c r="E37" i="1" s="1"/>
  <c r="W37" i="1"/>
  <c r="W62" i="1"/>
  <c r="W73" i="1" s="1"/>
  <c r="P23" i="1"/>
  <c r="P37" i="1" s="1"/>
  <c r="L62" i="1"/>
  <c r="L73" i="1" s="1"/>
  <c r="G23" i="1"/>
  <c r="G37" i="1" s="1"/>
  <c r="AG177" i="1"/>
</calcChain>
</file>

<file path=xl/sharedStrings.xml><?xml version="1.0" encoding="utf-8"?>
<sst xmlns="http://schemas.openxmlformats.org/spreadsheetml/2006/main" count="328" uniqueCount="158">
  <si>
    <t>Estado de Situación Financiera</t>
  </si>
  <si>
    <t xml:space="preserve">Activos </t>
  </si>
  <si>
    <t>Activos corrientes</t>
  </si>
  <si>
    <t>Efectivo y Equivalentes al Efectivo</t>
  </si>
  <si>
    <t>Otros activos financieros, corrientes</t>
  </si>
  <si>
    <t>Otros activos no financieros, corrientes</t>
  </si>
  <si>
    <t>Deudores comerciales y otras cuentas por cobrar, corrientes</t>
  </si>
  <si>
    <t>Cuentas por Cobrar a Entidades Relacionadas, corrientes</t>
  </si>
  <si>
    <t>Inventarios</t>
  </si>
  <si>
    <t>Activos biológicos, corrientes</t>
  </si>
  <si>
    <t>Activos por impuestos, corrientes</t>
  </si>
  <si>
    <t>Total de activos corrientes distintos de los activos o grupos de activos para su disposición clasificados como mantenidos para la venta o como mantenidos para distribuir a los propietarios</t>
  </si>
  <si>
    <t xml:space="preserve">Activos no corrientes o grupos de activos para su disposición clasificados como mantenidos para la venta </t>
  </si>
  <si>
    <t>Activos no corrientes o grupos de activos para su disposición clasificados como mantenidos para distribuir a los propietarios</t>
  </si>
  <si>
    <t>Activos no corrientes o grupos de activos para su disposición clasificados como mantenidos para la venta o como mantenidos para distribuir a los propietarios</t>
  </si>
  <si>
    <t>Activos corrientes totales</t>
  </si>
  <si>
    <t>Activos no corrientes</t>
  </si>
  <si>
    <t>Otros activos financieros, no corrientes</t>
  </si>
  <si>
    <t>Otros activos no financieros, no corrientes</t>
  </si>
  <si>
    <t>Derechos por cobrar, no corrientes</t>
  </si>
  <si>
    <t>Cuentas por Cobrar a Entidades Relacionadas, no corrientes</t>
  </si>
  <si>
    <t>Inversiones contabilizadas utilizando el método de la participación</t>
  </si>
  <si>
    <t>Activos intangibles distintos de la plusvalía</t>
  </si>
  <si>
    <t>Plusvalía</t>
  </si>
  <si>
    <t>Propiedades, Planta y Equipo</t>
  </si>
  <si>
    <t>Propiedad de inversión</t>
  </si>
  <si>
    <t>Activos por impuestos diferidos</t>
  </si>
  <si>
    <t>Total de activos no corrientes</t>
  </si>
  <si>
    <t>Total de activos</t>
  </si>
  <si>
    <t>Patrimonio y pasivos</t>
  </si>
  <si>
    <t>Pasivos</t>
  </si>
  <si>
    <t>Pasivos corrientes</t>
  </si>
  <si>
    <t>Otros pasivos financieros, corrientes</t>
  </si>
  <si>
    <t>Cuentas comerciales y otras cuentas por pagar, corrientes</t>
  </si>
  <si>
    <t>Cuentas por Pagar a Entidades Relacionadas, corrientes</t>
  </si>
  <si>
    <t>Otras provisiones, corrientes</t>
  </si>
  <si>
    <t>Pasivos por Impuestos, corrientes</t>
  </si>
  <si>
    <t>Provisiones por beneficios a los empleados, corrientes</t>
  </si>
  <si>
    <t>Otros pasivos no financieros, corrientes</t>
  </si>
  <si>
    <t>Total de 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</si>
  <si>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</si>
  <si>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Pasivos corrientes totales</t>
  </si>
  <si>
    <t>Pasivos no corrientes</t>
  </si>
  <si>
    <t>Otros pasivos financieros, no corrientes</t>
  </si>
  <si>
    <t>Otras cuentas por pagar, no corrientes</t>
  </si>
  <si>
    <t>Cuentas por Pagar a Entidades Relacionadas, no corrientes</t>
  </si>
  <si>
    <t>Otras provisiones, no corrientes</t>
  </si>
  <si>
    <t>Pasivo por impuestos diferidos</t>
  </si>
  <si>
    <t>Provisiones por beneficios a los empleados, no corrientes</t>
  </si>
  <si>
    <t>Otros pasivos no financieros, no corrientes</t>
  </si>
  <si>
    <t>Total de pasivos no corrientes</t>
  </si>
  <si>
    <t>Total pasivos</t>
  </si>
  <si>
    <t>Patrimonio</t>
  </si>
  <si>
    <t>Capital emitido</t>
  </si>
  <si>
    <t>Ganancias (pérdidas) acumuladas</t>
  </si>
  <si>
    <t>Primas de emisión</t>
  </si>
  <si>
    <t>Acciones propias en cartera</t>
  </si>
  <si>
    <t>Otras participaciones en el patrimonio</t>
  </si>
  <si>
    <t>Otras reservas</t>
  </si>
  <si>
    <t>Patrimonio atribuible a los propietarios de la controladora</t>
  </si>
  <si>
    <t>Participaciones no controladoras</t>
  </si>
  <si>
    <t>Patrimonio total</t>
  </si>
  <si>
    <t>Total de patrimonio y pasivos</t>
  </si>
  <si>
    <t>Estado de resultados</t>
  </si>
  <si>
    <t>Ganancia (pérdida)</t>
  </si>
  <si>
    <t>Ingresos de actividades ordinarias</t>
  </si>
  <si>
    <t>Costo de ventas</t>
  </si>
  <si>
    <t>Ganancia bruta</t>
  </si>
  <si>
    <t>Ganancias que surgen de la baja en cuentas de activos financieros medidos al costo amortizado</t>
  </si>
  <si>
    <t>Pérdidas que surgen de la baja en cuentas de activos financieros medidos al costo amortizado</t>
  </si>
  <si>
    <t>Otros ingresos, por función</t>
  </si>
  <si>
    <t>Incremento (Deterioro) Activo Biológicos a FV</t>
  </si>
  <si>
    <t>Costos de distribución</t>
  </si>
  <si>
    <t>Gasto de administración</t>
  </si>
  <si>
    <t>Otros gastos, por función</t>
  </si>
  <si>
    <t>Otras ganancias (pérdidas)</t>
  </si>
  <si>
    <t>Ingresos financieros</t>
  </si>
  <si>
    <t>Costos financieros</t>
  </si>
  <si>
    <t>Participación en las ganancias (pérdidas) de asociadas y negocios conjuntos que se contabilicen utilizando el método de la participación</t>
  </si>
  <si>
    <t>Amortización menor valor de inversiones</t>
  </si>
  <si>
    <t>Diferencias de cambio</t>
  </si>
  <si>
    <t>Resultados por unidades de reajuste</t>
  </si>
  <si>
    <t>Ganancias (pérdidas) que surgen de la diferencia entre el valor libro anterior y el valor justo de activos financieros reclasificados medidos a valor razonable</t>
  </si>
  <si>
    <t>Ganancia (pérdida), antes de impuestos</t>
  </si>
  <si>
    <t>Gasto por impuestos a las ganancias</t>
  </si>
  <si>
    <t>Ganancia (pérdida) procedente de operaciones continuadas</t>
  </si>
  <si>
    <t>Ganancia (pérdida) procedente de operaciones discontinuadas</t>
  </si>
  <si>
    <t>Ganancia (pérdida), atribuible a</t>
  </si>
  <si>
    <t>Ganancia (pérdida), atribuible a los propietarios de la controladora</t>
  </si>
  <si>
    <t>Ganancia (pérdida), atribuible a participaciones no controladoras</t>
  </si>
  <si>
    <t>MUS$</t>
  </si>
  <si>
    <t>Depreciación y Amortización</t>
  </si>
  <si>
    <t>Información por segmento</t>
  </si>
  <si>
    <t>Arándanos</t>
  </si>
  <si>
    <t>Ingresos operacionales</t>
  </si>
  <si>
    <t>Costos operacionales</t>
  </si>
  <si>
    <t>Frambuesas</t>
  </si>
  <si>
    <t>Moras</t>
  </si>
  <si>
    <t>Frutillas</t>
  </si>
  <si>
    <t>Cerezas</t>
  </si>
  <si>
    <t>Productos con Valor Agregado</t>
  </si>
  <si>
    <t>Otros</t>
  </si>
  <si>
    <t>Superficie productiva</t>
  </si>
  <si>
    <t>Superficie no productiva</t>
  </si>
  <si>
    <t>Volumen distribuido (toneladas)</t>
  </si>
  <si>
    <t>Detalle de Superficie Plantada (Hectáreas)</t>
  </si>
  <si>
    <t>TOTAL</t>
  </si>
  <si>
    <t>Resultado Operacional (ex Deterioro activos)</t>
  </si>
  <si>
    <t>Estado de Resultados Por Función</t>
  </si>
  <si>
    <t>Evolución Deuda Financiera Neta</t>
  </si>
  <si>
    <t>Deuda Financiera Neta (MUSD)</t>
  </si>
  <si>
    <t>Deuda financiera - Efectivo y Equivalentes al Efectivo</t>
  </si>
  <si>
    <t>Deuda financiera CP</t>
  </si>
  <si>
    <t>Deuda financiera LP</t>
  </si>
  <si>
    <t>EBITDA/Gtos financieros netos</t>
  </si>
  <si>
    <t>DFN/Patrimonio</t>
  </si>
  <si>
    <t>Efecto NIIF 16 en Deuda financiera Neta</t>
  </si>
  <si>
    <t>Efecto NIIF 16 en EBITDA</t>
  </si>
  <si>
    <t>Deuda financiera ajustada - Efectivo y Equivalentes al Efectivo</t>
  </si>
  <si>
    <t>DFN/EBITDA LTM</t>
  </si>
  <si>
    <t>Efecto NIIF 16 en Costo financiero Neto</t>
  </si>
  <si>
    <t xml:space="preserve">EBITDA </t>
  </si>
  <si>
    <t>4T19</t>
  </si>
  <si>
    <t>3T19</t>
  </si>
  <si>
    <t>2T19</t>
  </si>
  <si>
    <t>1T19</t>
  </si>
  <si>
    <t>4T18</t>
  </si>
  <si>
    <t>3T18</t>
  </si>
  <si>
    <t>2T18</t>
  </si>
  <si>
    <t>1T18</t>
  </si>
  <si>
    <t>3T16</t>
  </si>
  <si>
    <t>4T16</t>
  </si>
  <si>
    <t>1T17</t>
  </si>
  <si>
    <t>2T17</t>
  </si>
  <si>
    <t>3T17</t>
  </si>
  <si>
    <t>4T17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</si>
  <si>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</si>
  <si>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</si>
  <si>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</si>
  <si>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</si>
  <si>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</si>
  <si>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</si>
  <si>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</si>
  <si>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</si>
  <si>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</si>
  <si>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</si>
  <si>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</si>
  <si>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</si>
  <si>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</si>
  <si>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</si>
  <si>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</si>
  <si>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</si>
  <si>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</si>
  <si>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Activos por Derecho de Uso</t>
  </si>
  <si>
    <t>Pasivos por arrendamientos, corrientes</t>
  </si>
  <si>
    <t>Pasivos por arrendamientos, no corrientes</t>
  </si>
  <si>
    <t>1T20</t>
  </si>
  <si>
    <t>2T20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</si>
</sst>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43" formatCode="_ * #,##0.00_ ;_ * \-#,##0.00_ ;_ * &quot;-&quot;??_ ;_ @_ "/>
    <numFmt numFmtId="164" formatCode="#,##0;\(#,##0\);\-"/>
    <numFmt numFmtId="165" formatCode="dd/mm/yy;@"/>
    <numFmt numFmtId="166" formatCode="0.0%"/>
    <numFmt numFmtId="167" formatCode="0.0"/>
    <numFmt numFmtId="168" formatCode="_ * #,##0.0_ ;_ * \-#,##0.0_ ;_ * &quot;-&quot;_ ;_ @_ "/>
    <numFmt numFmtId="169" formatCode="_ * #,##0.00_ ;_ * \-#,##0.00_ ;_ * &quot;-&quot;_ ;_ @_ "/>
    <numFmt numFmtId="170" formatCode="#,##0.0;\(#,##0.0\);\-"/>
    <numFmt numFmtId="171" formatCode="#,##0.0"/>
    <numFmt numFmtId="172" formatCode="_ * #,##0_ ;_ * \-#,##0_ ;_ * &quot;-&quot;??_ ;_ @_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9"/>
      <name val="Czcionka tekstu podstawowego"/>
      <family val="2"/>
      <charset val="238"/>
    </font>
    <font>
      <b/>
      <sz val="8"/>
      <color indexed="9"/>
      <name val="Trebuchet MS"/>
      <family val="2"/>
    </font>
    <font>
      <sz val="11"/>
      <color theme="1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10"/>
      <color indexed="18"/>
      <name val="Trebuchet MS"/>
      <family val="2"/>
    </font>
    <font>
      <sz val="8"/>
      <color theme="1"/>
      <name val="Trebuchet MS"/>
      <family val="2"/>
    </font>
    <font>
      <b/>
      <sz val="9"/>
      <color indexed="9"/>
      <name val="Trebuchet MS"/>
      <family val="2"/>
    </font>
    <font>
      <b/>
      <sz val="10"/>
      <color indexed="9"/>
      <name val="Trebuchet MS"/>
      <family val="2"/>
    </font>
    <font>
      <sz val="9"/>
      <color theme="1"/>
      <name val="Trebuchet MS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0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/>
    <xf numFmtId="0" fontId="5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vertical="center"/>
    </xf>
    <xf numFmtId="0" fontId="5" fillId="4" borderId="0" xfId="0" applyFont="1" applyFill="1" applyBorder="1" applyAlignment="1" applyProtection="1">
      <alignment horizontal="left" vertical="center" wrapText="1" indent="2"/>
    </xf>
    <xf numFmtId="0" fontId="6" fillId="4" borderId="0" xfId="0" applyFont="1" applyFill="1" applyBorder="1" applyAlignment="1">
      <alignment horizontal="left" vertical="center" indent="3"/>
    </xf>
    <xf numFmtId="164" fontId="6" fillId="0" borderId="5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left" vertical="center" wrapText="1" indent="3"/>
    </xf>
    <xf numFmtId="164" fontId="5" fillId="4" borderId="5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 wrapText="1" indent="3"/>
    </xf>
    <xf numFmtId="0" fontId="6" fillId="4" borderId="0" xfId="0" applyFont="1" applyFill="1" applyBorder="1" applyAlignment="1" applyProtection="1">
      <alignment horizontal="left" vertical="center" wrapText="1" indent="3"/>
    </xf>
    <xf numFmtId="164" fontId="6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 applyProtection="1">
      <alignment horizontal="left" vertical="center" wrapText="1" indent="1"/>
    </xf>
    <xf numFmtId="165" fontId="6" fillId="4" borderId="0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 indent="4"/>
    </xf>
    <xf numFmtId="0" fontId="5" fillId="4" borderId="0" xfId="0" applyFont="1" applyFill="1" applyBorder="1" applyAlignment="1">
      <alignment horizontal="left" vertical="center" wrapText="1" indent="4"/>
    </xf>
    <xf numFmtId="0" fontId="6" fillId="4" borderId="0" xfId="0" applyFont="1" applyFill="1" applyBorder="1" applyAlignment="1">
      <alignment horizontal="left" vertical="center" wrapText="1" indent="4"/>
    </xf>
    <xf numFmtId="0" fontId="5" fillId="4" borderId="0" xfId="0" applyFont="1" applyFill="1" applyBorder="1" applyAlignment="1">
      <alignment horizontal="left" vertical="center" indent="4"/>
    </xf>
    <xf numFmtId="0" fontId="5" fillId="4" borderId="2" xfId="0" applyFont="1" applyFill="1" applyBorder="1" applyAlignment="1" applyProtection="1">
      <alignment horizontal="left" vertical="center" wrapText="1" indent="2"/>
    </xf>
    <xf numFmtId="0" fontId="7" fillId="3" borderId="0" xfId="0" applyFont="1" applyFill="1"/>
    <xf numFmtId="0" fontId="5" fillId="4" borderId="0" xfId="0" applyFont="1" applyFill="1" applyBorder="1" applyAlignment="1" applyProtection="1">
      <alignment horizontal="left" vertical="center" wrapText="1"/>
    </xf>
    <xf numFmtId="166" fontId="6" fillId="4" borderId="0" xfId="1" applyNumberFormat="1" applyFont="1" applyFill="1" applyBorder="1" applyAlignment="1" applyProtection="1">
      <alignment horizontal="right" vertical="center" indent="1"/>
    </xf>
    <xf numFmtId="9" fontId="6" fillId="4" borderId="0" xfId="1" applyFont="1" applyFill="1" applyBorder="1" applyAlignment="1" applyProtection="1">
      <alignment horizontal="right" vertical="center" indent="1"/>
    </xf>
    <xf numFmtId="0" fontId="6" fillId="4" borderId="0" xfId="0" applyFont="1" applyFill="1" applyBorder="1" applyAlignment="1" applyProtection="1">
      <alignment horizontal="left" vertical="center" wrapText="1" indent="2"/>
    </xf>
    <xf numFmtId="164" fontId="5" fillId="4" borderId="5" xfId="0" applyNumberFormat="1" applyFont="1" applyFill="1" applyBorder="1" applyAlignment="1" applyProtection="1">
      <alignment vertical="center"/>
    </xf>
    <xf numFmtId="164" fontId="6" fillId="4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4" borderId="0" xfId="2" applyFont="1" applyFill="1" applyBorder="1" applyAlignment="1">
      <alignment vertical="center"/>
    </xf>
    <xf numFmtId="14" fontId="3" fillId="4" borderId="0" xfId="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 indent="2"/>
    </xf>
    <xf numFmtId="164" fontId="4" fillId="0" borderId="0" xfId="0" applyNumberFormat="1" applyFont="1" applyFill="1"/>
    <xf numFmtId="0" fontId="10" fillId="5" borderId="1" xfId="2" applyFont="1" applyFill="1" applyBorder="1" applyAlignment="1">
      <alignment vertical="center"/>
    </xf>
    <xf numFmtId="14" fontId="3" fillId="5" borderId="3" xfId="2" applyNumberFormat="1" applyFont="1" applyFill="1" applyBorder="1" applyAlignment="1">
      <alignment horizontal="center" vertical="center"/>
    </xf>
    <xf numFmtId="0" fontId="3" fillId="5" borderId="2" xfId="2" applyFont="1" applyFill="1" applyBorder="1" applyAlignment="1">
      <alignment vertical="center"/>
    </xf>
    <xf numFmtId="0" fontId="3" fillId="5" borderId="4" xfId="2" applyFont="1" applyFill="1" applyBorder="1" applyAlignment="1">
      <alignment horizontal="center" vertical="center"/>
    </xf>
    <xf numFmtId="14" fontId="3" fillId="5" borderId="4" xfId="2" applyNumberFormat="1" applyFont="1" applyFill="1" applyBorder="1" applyAlignment="1">
      <alignment horizontal="center" vertical="center"/>
    </xf>
    <xf numFmtId="0" fontId="8" fillId="5" borderId="0" xfId="0" applyFont="1" applyFill="1"/>
    <xf numFmtId="0" fontId="9" fillId="5" borderId="1" xfId="2" applyFont="1" applyFill="1" applyBorder="1" applyAlignment="1">
      <alignment vertical="center"/>
    </xf>
    <xf numFmtId="0" fontId="9" fillId="5" borderId="2" xfId="2" applyFont="1" applyFill="1" applyBorder="1" applyAlignment="1">
      <alignment vertical="center"/>
    </xf>
    <xf numFmtId="0" fontId="11" fillId="5" borderId="0" xfId="0" applyFont="1" applyFill="1"/>
    <xf numFmtId="0" fontId="3" fillId="5" borderId="0" xfId="2" applyFont="1" applyFill="1" applyBorder="1" applyAlignment="1">
      <alignment vertical="center"/>
    </xf>
    <xf numFmtId="0" fontId="5" fillId="4" borderId="2" xfId="0" applyFont="1" applyFill="1" applyBorder="1" applyAlignment="1" applyProtection="1">
      <alignment horizontal="left" vertical="center" wrapText="1" indent="1"/>
    </xf>
    <xf numFmtId="0" fontId="5" fillId="4" borderId="1" xfId="0" applyFont="1" applyFill="1" applyBorder="1" applyAlignment="1" applyProtection="1">
      <alignment horizontal="left" vertical="center" wrapText="1" indent="1"/>
    </xf>
    <xf numFmtId="0" fontId="6" fillId="4" borderId="1" xfId="0" applyFont="1" applyFill="1" applyBorder="1" applyAlignment="1" applyProtection="1">
      <alignment horizontal="left" vertical="center" wrapText="1" indent="2"/>
    </xf>
    <xf numFmtId="41" fontId="8" fillId="0" borderId="0" xfId="3" applyFont="1"/>
    <xf numFmtId="41" fontId="8" fillId="0" borderId="1" xfId="3" applyFont="1" applyBorder="1"/>
    <xf numFmtId="41" fontId="8" fillId="0" borderId="0" xfId="3" applyFont="1" applyBorder="1"/>
    <xf numFmtId="41" fontId="8" fillId="0" borderId="2" xfId="3" applyFont="1" applyBorder="1"/>
    <xf numFmtId="2" fontId="8" fillId="0" borderId="1" xfId="0" applyNumberFormat="1" applyFont="1" applyBorder="1"/>
    <xf numFmtId="167" fontId="8" fillId="0" borderId="1" xfId="0" applyNumberFormat="1" applyFont="1" applyBorder="1"/>
    <xf numFmtId="41" fontId="8" fillId="0" borderId="0" xfId="3" applyNumberFormat="1" applyFont="1"/>
    <xf numFmtId="168" fontId="8" fillId="0" borderId="1" xfId="3" applyNumberFormat="1" applyFont="1" applyBorder="1"/>
    <xf numFmtId="41" fontId="4" fillId="0" borderId="0" xfId="0" applyNumberFormat="1" applyFont="1"/>
    <xf numFmtId="43" fontId="4" fillId="0" borderId="0" xfId="0" applyNumberFormat="1" applyFont="1"/>
    <xf numFmtId="41" fontId="4" fillId="0" borderId="0" xfId="3" applyFont="1"/>
    <xf numFmtId="164" fontId="4" fillId="0" borderId="0" xfId="0" applyNumberFormat="1" applyFont="1"/>
    <xf numFmtId="3" fontId="4" fillId="0" borderId="0" xfId="0" applyNumberFormat="1" applyFont="1"/>
    <xf numFmtId="169" fontId="4" fillId="0" borderId="0" xfId="0" applyNumberFormat="1" applyFont="1"/>
    <xf numFmtId="170" fontId="4" fillId="0" borderId="0" xfId="0" applyNumberFormat="1" applyFont="1"/>
    <xf numFmtId="171" fontId="4" fillId="0" borderId="0" xfId="0" applyNumberFormat="1" applyFont="1"/>
    <xf numFmtId="168" fontId="8" fillId="0" borderId="1" xfId="0" applyNumberFormat="1" applyFont="1" applyBorder="1"/>
    <xf numFmtId="172" fontId="4" fillId="0" borderId="0" xfId="0" applyNumberFormat="1" applyFont="1"/>
  </cellXfs>
  <cellStyles count="4">
    <cellStyle name="60% - akcent 1" xfId="2" xr:uid="{00000000-0005-0000-0000-000000000000}"/>
    <cellStyle name="Millares [0]" xfId="3" builtinId="6"/>
    <cellStyle name="Normal" xfId="0" builtinId="0"/>
    <cellStyle name="Porcentaje" xfId="1" builtinId="5"/>
  </cellStyles>
  <dxfs count="25"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1060450</xdr:colOff>
      <xdr:row>0</xdr:row>
      <xdr:rowOff>107950</xdr:rowOff>
    </xdr:from>
    <xdr:to>
      <xdr:col>0</xdr:col>
      <xdr:colOff>1935553</xdr:colOff>
      <xdr:row>4</xdr:row>
      <xdr:rowOff>76200</xdr:rowOff>
    </xdr:to>
    <xdr:pic>
      <xdr:nvPicPr>
        <xdr:cNvPr id="3" name="Imagen 2" descr="Resultado de imagen para hortifrut logo">
          <a:extLst>
            <a:ext uri="{FF2B5EF4-FFF2-40B4-BE49-F238E27FC236}">
              <a16:creationId xmlns:a16="http://schemas.microsoft.com/office/drawing/2014/main" id="{6D709280-E069-44F7-A2DB-2011397A9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450" y="107950"/>
          <a:ext cx="875103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or%20Relations/Reportes%20Trimestrales/28.%202T18/2018.06%20Segmentaci&#243;n%20(XX%2008%2018)_Cto%20Hist&#243;r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umenes"/>
      <sheetName val="Margen EBITDA"/>
      <sheetName val="Resumen"/>
      <sheetName val="Serie EEFF"/>
      <sheetName val="Cuadre EEFF"/>
      <sheetName val="Cuadre FECU dic-11"/>
      <sheetName val="FECU dic-11"/>
      <sheetName val="FECU mar-12"/>
      <sheetName val="Investor mar-12"/>
      <sheetName val="FECU jun-12"/>
      <sheetName val="FECU sep-12"/>
      <sheetName val="FECU dic-12"/>
      <sheetName val="FECU mar-13"/>
      <sheetName val="FECU jun-13"/>
      <sheetName val="FECU sep-13"/>
      <sheetName val="FECU dic-13"/>
      <sheetName val="FECU mar-14"/>
      <sheetName val="FECU jun-14"/>
      <sheetName val="Inf Resul dic-11"/>
      <sheetName val="Inf Resul mar-12"/>
      <sheetName val="Inf Resul jun-12"/>
      <sheetName val="Inf Resul sep-12"/>
      <sheetName val="Inf Resul dic-12"/>
      <sheetName val="Inf Resul mar-13"/>
      <sheetName val="Inf Resul jun-13"/>
      <sheetName val="FECU sep-14"/>
      <sheetName val="Inf Resul dic-13"/>
      <sheetName val="Inf Resul sep-13"/>
      <sheetName val="FECU dic-14"/>
      <sheetName val="FECU mar-15"/>
      <sheetName val="FECU jun-15"/>
      <sheetName val="FECU sep-15"/>
      <sheetName val="FECU dic-15"/>
      <sheetName val="FECU mar-16"/>
      <sheetName val="FECU jun-16"/>
      <sheetName val="FECU sep-16"/>
      <sheetName val="Inf Resul mar-14"/>
      <sheetName val="Inf Resul jun-14"/>
      <sheetName val="Inf Resul sep-14"/>
      <sheetName val="Inf Resul dic-14"/>
      <sheetName val="Inf Resul mar-15"/>
      <sheetName val="Inf Resul jun-15"/>
      <sheetName val="FECU dic-16"/>
      <sheetName val="FECU mar-17"/>
      <sheetName val="Inf Resul sep-15"/>
      <sheetName val="Inf Resul dic-15"/>
      <sheetName val="FECU jun-17"/>
      <sheetName val="Inf Resul mar-16"/>
      <sheetName val="Inf Resul jun-16"/>
      <sheetName val="FECU sep-17"/>
      <sheetName val="Inf Resul sep-16"/>
      <sheetName val="FECU dic-17"/>
      <sheetName val="FECU mar-18"/>
      <sheetName val="FECU jun-18"/>
      <sheetName val="Inf Resul dic-16"/>
      <sheetName val="Inf Resul mar-17"/>
      <sheetName val="Inf Resul jun-17"/>
      <sheetName val="Inf Resul sep-17"/>
      <sheetName val="Inf Resul dic-17"/>
      <sheetName val="Inf Resul mar-18"/>
      <sheetName val="Inf Resul jun-18"/>
      <sheetName val="INGLÉS"/>
      <sheetName val="Deterioro activos"/>
      <sheetName val="Part EERR"/>
      <sheetName val="Deuda"/>
      <sheetName val="Proforma"/>
    </sheetNames>
    <sheetDataSet>
      <sheetData sheetId="0">
        <row r="92">
          <cell r="CQ92">
            <v>3588418.8154088459</v>
          </cell>
          <cell r="CR92">
            <v>3678155.1108633913</v>
          </cell>
          <cell r="CS92">
            <v>5766495.1508633904</v>
          </cell>
          <cell r="CT92">
            <v>1640379.2399999932</v>
          </cell>
          <cell r="CU92">
            <v>2612727.6290908996</v>
          </cell>
          <cell r="CV92">
            <v>2675264.5463636271</v>
          </cell>
          <cell r="CW92">
            <v>3828609.8363636257</v>
          </cell>
          <cell r="CX92">
            <v>1729542.6807363636</v>
          </cell>
          <cell r="CY92">
            <v>2659744.4106909102</v>
          </cell>
          <cell r="CZ92">
            <v>2699423.9934181832</v>
          </cell>
          <cell r="DA92">
            <v>4271957.5296909064</v>
          </cell>
          <cell r="DB92">
            <v>1682819.7449999962</v>
          </cell>
          <cell r="DC92">
            <v>3001661.9199999915</v>
          </cell>
          <cell r="DD92">
            <v>3070833.2863636273</v>
          </cell>
          <cell r="DE92">
            <v>4795652.1609999845</v>
          </cell>
          <cell r="DF92">
            <v>1715303.8592999915</v>
          </cell>
          <cell r="DG92">
            <v>3120903.5359999915</v>
          </cell>
          <cell r="DH92">
            <v>3202089.4323636279</v>
          </cell>
          <cell r="DI92">
            <v>4598108.3369090818</v>
          </cell>
          <cell r="DJ92">
            <v>1108469.6000000001</v>
          </cell>
          <cell r="DK92">
            <v>1678943.3270000299</v>
          </cell>
          <cell r="DL92">
            <v>1700875.9570000297</v>
          </cell>
          <cell r="DM92">
            <v>2396623.143000029</v>
          </cell>
          <cell r="DN92">
            <v>886324.8450000009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K203"/>
  <sheetViews>
    <sheetView showGridLines="0" tabSelected="1" zoomScaleNormal="100" workbookViewId="0">
      <pane xSplit="1" ySplit="7" topLeftCell="AB176" activePane="bottomRight" state="frozen"/>
      <selection pane="topRight" activeCell="B1" sqref="B1"/>
      <selection pane="bottomLeft" activeCell="A3" sqref="A3"/>
      <selection pane="bottomRight" activeCell="AH182" sqref="AH182"/>
    </sheetView>
  </sheetViews>
  <sheetFormatPr baseColWidth="10" defaultColWidth="10.81640625" defaultRowHeight="14.5"/>
  <cols>
    <col min="1" max="1" width="42.81640625" style="1" bestFit="1" customWidth="1"/>
    <col min="2" max="28" width="10.81640625" style="1"/>
    <col min="29" max="29" width="11.54296875" style="1" customWidth="1"/>
    <col min="30" max="32" width="11.453125" style="1" customWidth="1"/>
    <col min="33" max="33" width="12.26953125" style="1" bestFit="1" customWidth="1"/>
    <col min="34" max="34" width="13.453125" style="1" customWidth="1"/>
    <col min="35" max="16384" width="10.81640625" style="1"/>
  </cols>
  <sheetData>
    <row r="4" spans="1:34">
      <c r="J4"/>
    </row>
    <row r="5" spans="1:34">
      <c r="J5"/>
    </row>
    <row r="6" spans="1:34">
      <c r="A6" s="34" t="s">
        <v>0</v>
      </c>
      <c r="B6" s="35">
        <v>41090</v>
      </c>
      <c r="C6" s="35">
        <v>41182</v>
      </c>
      <c r="D6" s="35">
        <v>41274</v>
      </c>
      <c r="E6" s="35">
        <v>41364</v>
      </c>
      <c r="F6" s="35">
        <v>41455</v>
      </c>
      <c r="G6" s="35">
        <v>41547</v>
      </c>
      <c r="H6" s="35">
        <v>41639</v>
      </c>
      <c r="I6" s="35">
        <v>41729</v>
      </c>
      <c r="J6" s="35">
        <v>41820</v>
      </c>
      <c r="K6" s="35">
        <v>41912</v>
      </c>
      <c r="L6" s="35">
        <v>42004</v>
      </c>
      <c r="M6" s="35">
        <v>42094</v>
      </c>
      <c r="N6" s="35">
        <v>42185</v>
      </c>
      <c r="O6" s="35">
        <v>42277</v>
      </c>
      <c r="P6" s="35">
        <v>42369</v>
      </c>
      <c r="Q6" s="35">
        <v>42460</v>
      </c>
      <c r="R6" s="35">
        <v>42551</v>
      </c>
      <c r="S6" s="35">
        <v>42643</v>
      </c>
      <c r="T6" s="35">
        <v>42735</v>
      </c>
      <c r="U6" s="35">
        <v>42825</v>
      </c>
      <c r="V6" s="35">
        <v>42916</v>
      </c>
      <c r="W6" s="35">
        <v>43008</v>
      </c>
      <c r="X6" s="35">
        <v>43100</v>
      </c>
      <c r="Y6" s="35">
        <v>43190</v>
      </c>
      <c r="Z6" s="35">
        <v>43281</v>
      </c>
      <c r="AA6" s="35">
        <v>43373</v>
      </c>
      <c r="AB6" s="35">
        <v>43465</v>
      </c>
      <c r="AC6" s="35">
        <v>43555</v>
      </c>
      <c r="AD6" s="35">
        <v>43646</v>
      </c>
      <c r="AE6" s="35">
        <v>43738</v>
      </c>
      <c r="AF6" s="35">
        <v>43830</v>
      </c>
      <c r="AG6" s="35">
        <v>43921</v>
      </c>
      <c r="AH6" s="35">
        <v>44012</v>
      </c>
    </row>
    <row r="7" spans="1:34">
      <c r="A7" s="36"/>
      <c r="B7" s="37" t="s">
        <v>90</v>
      </c>
      <c r="C7" s="37" t="s">
        <v>90</v>
      </c>
      <c r="D7" s="37" t="s">
        <v>90</v>
      </c>
      <c r="E7" s="37" t="s">
        <v>90</v>
      </c>
      <c r="F7" s="37" t="s">
        <v>90</v>
      </c>
      <c r="G7" s="37" t="s">
        <v>90</v>
      </c>
      <c r="H7" s="37" t="s">
        <v>90</v>
      </c>
      <c r="I7" s="37" t="s">
        <v>90</v>
      </c>
      <c r="J7" s="37" t="s">
        <v>90</v>
      </c>
      <c r="K7" s="37" t="s">
        <v>90</v>
      </c>
      <c r="L7" s="37" t="s">
        <v>90</v>
      </c>
      <c r="M7" s="37" t="s">
        <v>90</v>
      </c>
      <c r="N7" s="37" t="s">
        <v>90</v>
      </c>
      <c r="O7" s="37" t="s">
        <v>90</v>
      </c>
      <c r="P7" s="37" t="s">
        <v>90</v>
      </c>
      <c r="Q7" s="37" t="s">
        <v>90</v>
      </c>
      <c r="R7" s="37" t="s">
        <v>90</v>
      </c>
      <c r="S7" s="37" t="s">
        <v>90</v>
      </c>
      <c r="T7" s="37" t="s">
        <v>90</v>
      </c>
      <c r="U7" s="37" t="s">
        <v>90</v>
      </c>
      <c r="V7" s="37" t="s">
        <v>90</v>
      </c>
      <c r="W7" s="37" t="s">
        <v>90</v>
      </c>
      <c r="X7" s="37" t="s">
        <v>90</v>
      </c>
      <c r="Y7" s="37" t="s">
        <v>90</v>
      </c>
      <c r="Z7" s="37" t="s">
        <v>90</v>
      </c>
      <c r="AA7" s="37" t="s">
        <v>90</v>
      </c>
      <c r="AB7" s="37" t="s">
        <v>90</v>
      </c>
      <c r="AC7" s="37" t="s">
        <v>90</v>
      </c>
      <c r="AD7" s="37" t="s">
        <v>90</v>
      </c>
      <c r="AE7" s="37" t="s">
        <v>90</v>
      </c>
      <c r="AF7" s="37" t="s">
        <v>90</v>
      </c>
      <c r="AG7" s="37" t="s">
        <v>90</v>
      </c>
      <c r="AH7" s="37" t="s">
        <v>90</v>
      </c>
    </row>
    <row r="8" spans="1:34">
      <c r="A8" s="2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>
      <c r="A9" s="4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>
      <c r="A10" s="6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>
      <c r="A11" s="7" t="s">
        <v>3</v>
      </c>
      <c r="B11" s="8">
        <v>18921</v>
      </c>
      <c r="C11" s="8">
        <v>61273</v>
      </c>
      <c r="D11" s="8">
        <v>39349</v>
      </c>
      <c r="E11" s="8">
        <v>46801</v>
      </c>
      <c r="F11" s="8">
        <v>43575</v>
      </c>
      <c r="G11" s="8">
        <v>37923</v>
      </c>
      <c r="H11" s="8">
        <v>46630</v>
      </c>
      <c r="I11" s="8">
        <v>69998</v>
      </c>
      <c r="J11" s="8">
        <v>98205</v>
      </c>
      <c r="K11" s="8">
        <v>60740</v>
      </c>
      <c r="L11" s="8">
        <v>50648</v>
      </c>
      <c r="M11" s="8">
        <v>91582</v>
      </c>
      <c r="N11" s="8">
        <v>44366</v>
      </c>
      <c r="O11" s="8">
        <v>26349</v>
      </c>
      <c r="P11" s="8">
        <v>24599</v>
      </c>
      <c r="Q11" s="8">
        <v>66364</v>
      </c>
      <c r="R11" s="8">
        <v>35741</v>
      </c>
      <c r="S11" s="8">
        <v>33795</v>
      </c>
      <c r="T11" s="8">
        <v>35245</v>
      </c>
      <c r="U11" s="8">
        <v>84824</v>
      </c>
      <c r="V11" s="8">
        <v>29516</v>
      </c>
      <c r="W11" s="8">
        <v>21240</v>
      </c>
      <c r="X11" s="8">
        <v>27838</v>
      </c>
      <c r="Y11" s="8">
        <v>46425</v>
      </c>
      <c r="Z11" s="8">
        <v>179482</v>
      </c>
      <c r="AA11" s="8">
        <v>35453</v>
      </c>
      <c r="AB11" s="8">
        <v>48901</v>
      </c>
      <c r="AC11" s="8">
        <v>52045</v>
      </c>
      <c r="AD11" s="8">
        <v>26909</v>
      </c>
      <c r="AE11" s="8">
        <v>39206</v>
      </c>
      <c r="AF11" s="8">
        <v>42002</v>
      </c>
      <c r="AG11" s="8">
        <v>74068</v>
      </c>
      <c r="AH11" s="8">
        <v>55793</v>
      </c>
    </row>
    <row r="12" spans="1:34">
      <c r="A12" s="7" t="s">
        <v>4</v>
      </c>
      <c r="B12" s="8">
        <v>389</v>
      </c>
      <c r="C12" s="8">
        <v>1375</v>
      </c>
      <c r="D12" s="8">
        <v>868</v>
      </c>
      <c r="E12" s="8">
        <v>363</v>
      </c>
      <c r="F12" s="8">
        <v>0</v>
      </c>
      <c r="G12" s="8">
        <v>48</v>
      </c>
      <c r="H12" s="8">
        <v>2350</v>
      </c>
      <c r="I12" s="8">
        <v>2755</v>
      </c>
      <c r="J12" s="8">
        <v>411</v>
      </c>
      <c r="K12" s="8">
        <v>1008</v>
      </c>
      <c r="L12" s="8">
        <v>51</v>
      </c>
      <c r="M12" s="8">
        <v>1148</v>
      </c>
      <c r="N12" s="8">
        <v>0</v>
      </c>
      <c r="O12" s="8">
        <v>47</v>
      </c>
      <c r="P12" s="8">
        <v>3</v>
      </c>
      <c r="Q12" s="8">
        <v>6819</v>
      </c>
      <c r="R12" s="8">
        <v>2492</v>
      </c>
      <c r="S12" s="8">
        <v>2871</v>
      </c>
      <c r="T12" s="8">
        <v>3155</v>
      </c>
      <c r="U12" s="8">
        <v>2854</v>
      </c>
      <c r="V12" s="8">
        <v>2641</v>
      </c>
      <c r="W12" s="8">
        <v>3761</v>
      </c>
      <c r="X12" s="8">
        <v>4473</v>
      </c>
      <c r="Y12" s="8">
        <v>3323</v>
      </c>
      <c r="Z12" s="8">
        <v>715</v>
      </c>
      <c r="AA12" s="8">
        <v>1385</v>
      </c>
      <c r="AB12" s="8">
        <v>1411</v>
      </c>
      <c r="AC12" s="8">
        <v>344</v>
      </c>
      <c r="AD12" s="8">
        <v>909</v>
      </c>
      <c r="AE12" s="8">
        <v>172</v>
      </c>
      <c r="AF12" s="8">
        <v>0</v>
      </c>
      <c r="AG12" s="8">
        <v>7</v>
      </c>
      <c r="AH12" s="8">
        <v>379</v>
      </c>
    </row>
    <row r="13" spans="1:34">
      <c r="A13" s="7" t="s">
        <v>5</v>
      </c>
      <c r="B13" s="8">
        <v>1906</v>
      </c>
      <c r="C13" s="8">
        <v>1943</v>
      </c>
      <c r="D13" s="8">
        <v>2616</v>
      </c>
      <c r="E13" s="8">
        <v>2645</v>
      </c>
      <c r="F13" s="8">
        <v>3035</v>
      </c>
      <c r="G13" s="8">
        <v>2613</v>
      </c>
      <c r="H13" s="8">
        <v>2390</v>
      </c>
      <c r="I13" s="8">
        <v>2282</v>
      </c>
      <c r="J13" s="8">
        <v>5211</v>
      </c>
      <c r="K13" s="8">
        <v>4791</v>
      </c>
      <c r="L13" s="8">
        <v>7238</v>
      </c>
      <c r="M13" s="8">
        <v>4950</v>
      </c>
      <c r="N13" s="8">
        <v>3601</v>
      </c>
      <c r="O13" s="8">
        <v>3627</v>
      </c>
      <c r="P13" s="8">
        <v>6643</v>
      </c>
      <c r="Q13" s="8">
        <v>4620</v>
      </c>
      <c r="R13" s="8">
        <v>7359</v>
      </c>
      <c r="S13" s="8">
        <v>4071</v>
      </c>
      <c r="T13" s="8">
        <v>5520</v>
      </c>
      <c r="U13" s="8">
        <v>5529</v>
      </c>
      <c r="V13" s="8">
        <v>5798</v>
      </c>
      <c r="W13" s="8">
        <v>5616</v>
      </c>
      <c r="X13" s="8">
        <v>5614</v>
      </c>
      <c r="Y13" s="8">
        <v>8158</v>
      </c>
      <c r="Z13" s="8">
        <v>8598</v>
      </c>
      <c r="AA13" s="8">
        <v>7585</v>
      </c>
      <c r="AB13" s="8">
        <v>5462</v>
      </c>
      <c r="AC13" s="8">
        <v>9006</v>
      </c>
      <c r="AD13" s="8">
        <v>7436</v>
      </c>
      <c r="AE13" s="8">
        <v>6533</v>
      </c>
      <c r="AF13" s="8">
        <v>8710</v>
      </c>
      <c r="AG13" s="8">
        <v>10796</v>
      </c>
      <c r="AH13" s="8">
        <v>10537</v>
      </c>
    </row>
    <row r="14" spans="1:34">
      <c r="A14" s="7" t="s">
        <v>6</v>
      </c>
      <c r="B14" s="8">
        <v>14015</v>
      </c>
      <c r="C14" s="8">
        <v>16928</v>
      </c>
      <c r="D14" s="8">
        <v>26606</v>
      </c>
      <c r="E14" s="8">
        <v>26980</v>
      </c>
      <c r="F14" s="8">
        <v>18187</v>
      </c>
      <c r="G14" s="8">
        <v>24946</v>
      </c>
      <c r="H14" s="8">
        <v>59438</v>
      </c>
      <c r="I14" s="8">
        <v>59701</v>
      </c>
      <c r="J14" s="8">
        <v>26785</v>
      </c>
      <c r="K14" s="8">
        <v>31364</v>
      </c>
      <c r="L14" s="8">
        <v>45707</v>
      </c>
      <c r="M14" s="8">
        <v>48988</v>
      </c>
      <c r="N14" s="8">
        <v>24654</v>
      </c>
      <c r="O14" s="8">
        <v>29492</v>
      </c>
      <c r="P14" s="8">
        <v>44512</v>
      </c>
      <c r="Q14" s="8">
        <v>35738</v>
      </c>
      <c r="R14" s="8">
        <v>23625</v>
      </c>
      <c r="S14" s="8">
        <v>25085</v>
      </c>
      <c r="T14" s="8">
        <v>42578</v>
      </c>
      <c r="U14" s="8">
        <v>41145</v>
      </c>
      <c r="V14" s="8">
        <v>27230</v>
      </c>
      <c r="W14" s="8">
        <v>35106</v>
      </c>
      <c r="X14" s="8">
        <v>46092</v>
      </c>
      <c r="Y14" s="8">
        <v>40914</v>
      </c>
      <c r="Z14" s="8">
        <v>48591</v>
      </c>
      <c r="AA14" s="8">
        <v>56060</v>
      </c>
      <c r="AB14" s="8">
        <v>82202</v>
      </c>
      <c r="AC14" s="8">
        <v>83902</v>
      </c>
      <c r="AD14" s="8">
        <v>52101</v>
      </c>
      <c r="AE14" s="8">
        <v>52621</v>
      </c>
      <c r="AF14" s="8">
        <v>97066</v>
      </c>
      <c r="AG14" s="8">
        <v>77668</v>
      </c>
      <c r="AH14" s="8">
        <v>57786</v>
      </c>
    </row>
    <row r="15" spans="1:34">
      <c r="A15" s="7" t="s">
        <v>7</v>
      </c>
      <c r="B15" s="8">
        <v>10963</v>
      </c>
      <c r="C15" s="8">
        <v>8962</v>
      </c>
      <c r="D15" s="8">
        <v>28853</v>
      </c>
      <c r="E15" s="8">
        <v>34762</v>
      </c>
      <c r="F15" s="8">
        <v>17268</v>
      </c>
      <c r="G15" s="8">
        <v>12331</v>
      </c>
      <c r="H15" s="8">
        <v>25954</v>
      </c>
      <c r="I15" s="8">
        <v>28452</v>
      </c>
      <c r="J15" s="8">
        <v>10479</v>
      </c>
      <c r="K15" s="8">
        <v>16444</v>
      </c>
      <c r="L15" s="8">
        <v>32552</v>
      </c>
      <c r="M15" s="8">
        <v>38122</v>
      </c>
      <c r="N15" s="8">
        <v>23348</v>
      </c>
      <c r="O15" s="8">
        <v>15496</v>
      </c>
      <c r="P15" s="8">
        <v>38555</v>
      </c>
      <c r="Q15" s="8">
        <v>53250</v>
      </c>
      <c r="R15" s="8">
        <v>23157</v>
      </c>
      <c r="S15" s="8">
        <v>32712</v>
      </c>
      <c r="T15" s="8">
        <v>45759</v>
      </c>
      <c r="U15" s="8">
        <v>45544</v>
      </c>
      <c r="V15" s="8">
        <v>31349</v>
      </c>
      <c r="W15" s="8">
        <v>25368</v>
      </c>
      <c r="X15" s="8">
        <v>48132</v>
      </c>
      <c r="Y15" s="8">
        <v>43714</v>
      </c>
      <c r="Z15" s="8">
        <v>22755</v>
      </c>
      <c r="AA15" s="8">
        <v>32780</v>
      </c>
      <c r="AB15" s="8">
        <v>48317</v>
      </c>
      <c r="AC15" s="8">
        <v>42067</v>
      </c>
      <c r="AD15" s="8">
        <v>27918</v>
      </c>
      <c r="AE15" s="8">
        <v>39390</v>
      </c>
      <c r="AF15" s="8">
        <v>62231</v>
      </c>
      <c r="AG15" s="8">
        <v>35537</v>
      </c>
      <c r="AH15" s="8">
        <v>22562</v>
      </c>
    </row>
    <row r="16" spans="1:34">
      <c r="A16" s="7" t="s">
        <v>8</v>
      </c>
      <c r="B16" s="8">
        <v>7009</v>
      </c>
      <c r="C16" s="8">
        <v>13280</v>
      </c>
      <c r="D16" s="8">
        <v>21700</v>
      </c>
      <c r="E16" s="8">
        <v>13225</v>
      </c>
      <c r="F16" s="8">
        <v>10480</v>
      </c>
      <c r="G16" s="8">
        <v>11318</v>
      </c>
      <c r="H16" s="8">
        <v>35874</v>
      </c>
      <c r="I16" s="8">
        <v>21428</v>
      </c>
      <c r="J16" s="8">
        <v>17098</v>
      </c>
      <c r="K16" s="8">
        <v>16247</v>
      </c>
      <c r="L16" s="8">
        <v>42997</v>
      </c>
      <c r="M16" s="8">
        <v>25583</v>
      </c>
      <c r="N16" s="8">
        <v>18694</v>
      </c>
      <c r="O16" s="8">
        <v>20193</v>
      </c>
      <c r="P16" s="8">
        <v>41679</v>
      </c>
      <c r="Q16" s="8">
        <v>30433</v>
      </c>
      <c r="R16" s="8">
        <v>20964</v>
      </c>
      <c r="S16" s="8">
        <v>23551</v>
      </c>
      <c r="T16" s="8">
        <v>56811</v>
      </c>
      <c r="U16" s="8">
        <v>18822</v>
      </c>
      <c r="V16" s="8">
        <v>14864</v>
      </c>
      <c r="W16" s="8">
        <v>26243</v>
      </c>
      <c r="X16" s="8">
        <v>44556</v>
      </c>
      <c r="Y16" s="8">
        <v>24591</v>
      </c>
      <c r="Z16" s="8">
        <v>15884</v>
      </c>
      <c r="AA16" s="8">
        <v>42408</v>
      </c>
      <c r="AB16" s="8">
        <v>86490</v>
      </c>
      <c r="AC16" s="8">
        <v>35927</v>
      </c>
      <c r="AD16" s="8">
        <v>32941</v>
      </c>
      <c r="AE16" s="8">
        <v>57954</v>
      </c>
      <c r="AF16" s="8">
        <v>70581</v>
      </c>
      <c r="AG16" s="8">
        <v>53471</v>
      </c>
      <c r="AH16" s="8">
        <v>41602</v>
      </c>
    </row>
    <row r="17" spans="1:34">
      <c r="A17" s="7" t="s">
        <v>9</v>
      </c>
      <c r="B17" s="8">
        <v>680</v>
      </c>
      <c r="C17" s="8">
        <v>1177</v>
      </c>
      <c r="D17" s="8">
        <v>5040</v>
      </c>
      <c r="E17" s="8">
        <v>1525</v>
      </c>
      <c r="F17" s="8">
        <v>3791</v>
      </c>
      <c r="G17" s="8">
        <v>7078</v>
      </c>
      <c r="H17" s="8">
        <v>7099</v>
      </c>
      <c r="I17" s="8">
        <v>2664</v>
      </c>
      <c r="J17" s="8">
        <v>2346</v>
      </c>
      <c r="K17" s="8">
        <v>7221</v>
      </c>
      <c r="L17" s="8">
        <v>6989</v>
      </c>
      <c r="M17" s="8">
        <v>3870</v>
      </c>
      <c r="N17" s="8">
        <v>2915</v>
      </c>
      <c r="O17" s="8">
        <v>6533</v>
      </c>
      <c r="P17" s="8">
        <v>7182</v>
      </c>
      <c r="Q17" s="8">
        <v>3578</v>
      </c>
      <c r="R17" s="8">
        <v>1941</v>
      </c>
      <c r="S17" s="8">
        <v>6661</v>
      </c>
      <c r="T17" s="8">
        <v>6856</v>
      </c>
      <c r="U17" s="8">
        <v>4175</v>
      </c>
      <c r="V17" s="8">
        <v>3462</v>
      </c>
      <c r="W17" s="8">
        <v>9033</v>
      </c>
      <c r="X17" s="8">
        <v>9716</v>
      </c>
      <c r="Y17" s="8">
        <v>3824</v>
      </c>
      <c r="Z17" s="8">
        <v>1881</v>
      </c>
      <c r="AA17" s="8">
        <v>60824</v>
      </c>
      <c r="AB17" s="8">
        <v>21076</v>
      </c>
      <c r="AC17" s="8">
        <v>16902</v>
      </c>
      <c r="AD17" s="8">
        <v>36432</v>
      </c>
      <c r="AE17" s="8">
        <v>75367</v>
      </c>
      <c r="AF17" s="8">
        <v>18225</v>
      </c>
      <c r="AG17" s="8">
        <v>25947</v>
      </c>
      <c r="AH17" s="8">
        <v>37591</v>
      </c>
    </row>
    <row r="18" spans="1:34">
      <c r="A18" s="7" t="s">
        <v>10</v>
      </c>
      <c r="B18" s="8">
        <v>0</v>
      </c>
      <c r="C18" s="8">
        <v>224</v>
      </c>
      <c r="D18" s="8">
        <v>823</v>
      </c>
      <c r="E18" s="8">
        <v>81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791</v>
      </c>
      <c r="X18" s="8">
        <v>1086</v>
      </c>
      <c r="Y18" s="8">
        <v>127</v>
      </c>
      <c r="Z18" s="8">
        <v>808</v>
      </c>
      <c r="AA18" s="8">
        <v>688</v>
      </c>
      <c r="AB18" s="8">
        <v>2007</v>
      </c>
      <c r="AC18" s="8">
        <v>9922</v>
      </c>
      <c r="AD18" s="8">
        <v>6441</v>
      </c>
      <c r="AE18" s="8">
        <v>8112</v>
      </c>
      <c r="AF18" s="8">
        <v>9292</v>
      </c>
      <c r="AG18" s="8">
        <v>10774</v>
      </c>
      <c r="AH18" s="8">
        <v>6468</v>
      </c>
    </row>
    <row r="19" spans="1:34" ht="48">
      <c r="A19" s="9" t="s">
        <v>11</v>
      </c>
      <c r="B19" s="10">
        <f>+SUM(B11:B18)</f>
        <v>53883</v>
      </c>
      <c r="C19" s="10">
        <f t="shared" ref="C19:Z19" si="0">+SUM(C11:C18)</f>
        <v>105162</v>
      </c>
      <c r="D19" s="10">
        <f t="shared" si="0"/>
        <v>125855</v>
      </c>
      <c r="E19" s="10">
        <f t="shared" si="0"/>
        <v>126382</v>
      </c>
      <c r="F19" s="10">
        <f t="shared" si="0"/>
        <v>96336</v>
      </c>
      <c r="G19" s="10">
        <f t="shared" si="0"/>
        <v>96257</v>
      </c>
      <c r="H19" s="10">
        <f t="shared" si="0"/>
        <v>179735</v>
      </c>
      <c r="I19" s="10">
        <f t="shared" si="0"/>
        <v>187280</v>
      </c>
      <c r="J19" s="10">
        <f t="shared" si="0"/>
        <v>160535</v>
      </c>
      <c r="K19" s="10">
        <f t="shared" si="0"/>
        <v>137815</v>
      </c>
      <c r="L19" s="10">
        <f t="shared" si="0"/>
        <v>186182</v>
      </c>
      <c r="M19" s="10">
        <f t="shared" si="0"/>
        <v>214243</v>
      </c>
      <c r="N19" s="10">
        <f t="shared" si="0"/>
        <v>117578</v>
      </c>
      <c r="O19" s="10">
        <f t="shared" si="0"/>
        <v>101737</v>
      </c>
      <c r="P19" s="10">
        <f t="shared" si="0"/>
        <v>163173</v>
      </c>
      <c r="Q19" s="10">
        <f t="shared" si="0"/>
        <v>200802</v>
      </c>
      <c r="R19" s="10">
        <f t="shared" si="0"/>
        <v>115279</v>
      </c>
      <c r="S19" s="10">
        <f t="shared" si="0"/>
        <v>128746</v>
      </c>
      <c r="T19" s="10">
        <f t="shared" si="0"/>
        <v>195924</v>
      </c>
      <c r="U19" s="10">
        <f t="shared" si="0"/>
        <v>202893</v>
      </c>
      <c r="V19" s="10">
        <f t="shared" si="0"/>
        <v>114860</v>
      </c>
      <c r="W19" s="10">
        <f t="shared" si="0"/>
        <v>127158</v>
      </c>
      <c r="X19" s="10">
        <f t="shared" si="0"/>
        <v>187507</v>
      </c>
      <c r="Y19" s="10">
        <f t="shared" si="0"/>
        <v>171076</v>
      </c>
      <c r="Z19" s="10">
        <f t="shared" si="0"/>
        <v>278714</v>
      </c>
      <c r="AA19" s="10">
        <f t="shared" ref="AA19:AG19" si="1">+SUM(AA11:AA18)</f>
        <v>237183</v>
      </c>
      <c r="AB19" s="10">
        <f t="shared" si="1"/>
        <v>295866</v>
      </c>
      <c r="AC19" s="10">
        <f t="shared" si="1"/>
        <v>250115</v>
      </c>
      <c r="AD19" s="10">
        <f t="shared" si="1"/>
        <v>191087</v>
      </c>
      <c r="AE19" s="10">
        <f t="shared" si="1"/>
        <v>279355</v>
      </c>
      <c r="AF19" s="10">
        <f t="shared" si="1"/>
        <v>308107</v>
      </c>
      <c r="AG19" s="10">
        <f t="shared" si="1"/>
        <v>288268</v>
      </c>
      <c r="AH19" s="10">
        <f t="shared" ref="AH19" si="2">+SUM(AH11:AH18)</f>
        <v>232718</v>
      </c>
    </row>
    <row r="20" spans="1:34" ht="24">
      <c r="A20" s="11" t="s">
        <v>12</v>
      </c>
      <c r="B20" s="8">
        <v>994</v>
      </c>
      <c r="C20" s="8">
        <v>994</v>
      </c>
      <c r="D20" s="8">
        <v>494</v>
      </c>
      <c r="E20" s="8">
        <v>494</v>
      </c>
      <c r="F20" s="8">
        <v>396</v>
      </c>
      <c r="G20" s="8">
        <v>1410</v>
      </c>
      <c r="H20" s="8">
        <v>587</v>
      </c>
      <c r="I20" s="8">
        <v>445</v>
      </c>
      <c r="J20" s="8">
        <v>587</v>
      </c>
      <c r="K20" s="8">
        <v>587</v>
      </c>
      <c r="L20" s="8">
        <v>587</v>
      </c>
      <c r="M20" s="8">
        <v>587</v>
      </c>
      <c r="N20" s="8">
        <v>587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</row>
    <row r="21" spans="1:34" ht="36">
      <c r="A21" s="11" t="s">
        <v>13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</row>
    <row r="22" spans="1:34" ht="36">
      <c r="A22" s="12" t="s">
        <v>14</v>
      </c>
      <c r="B22" s="10">
        <f>+SUM(B20:B21)</f>
        <v>994</v>
      </c>
      <c r="C22" s="10">
        <f t="shared" ref="C22:Z22" si="3">+SUM(C20:C21)</f>
        <v>994</v>
      </c>
      <c r="D22" s="10">
        <f t="shared" si="3"/>
        <v>494</v>
      </c>
      <c r="E22" s="10">
        <f t="shared" si="3"/>
        <v>494</v>
      </c>
      <c r="F22" s="10">
        <f t="shared" si="3"/>
        <v>396</v>
      </c>
      <c r="G22" s="10">
        <f t="shared" si="3"/>
        <v>1410</v>
      </c>
      <c r="H22" s="10">
        <f t="shared" si="3"/>
        <v>587</v>
      </c>
      <c r="I22" s="10">
        <f t="shared" si="3"/>
        <v>445</v>
      </c>
      <c r="J22" s="10">
        <f t="shared" si="3"/>
        <v>587</v>
      </c>
      <c r="K22" s="10">
        <f t="shared" si="3"/>
        <v>587</v>
      </c>
      <c r="L22" s="10">
        <f t="shared" si="3"/>
        <v>587</v>
      </c>
      <c r="M22" s="10">
        <f t="shared" si="3"/>
        <v>587</v>
      </c>
      <c r="N22" s="10">
        <f t="shared" si="3"/>
        <v>587</v>
      </c>
      <c r="O22" s="10">
        <f t="shared" si="3"/>
        <v>0</v>
      </c>
      <c r="P22" s="10">
        <f t="shared" si="3"/>
        <v>0</v>
      </c>
      <c r="Q22" s="10">
        <f t="shared" si="3"/>
        <v>0</v>
      </c>
      <c r="R22" s="10">
        <f t="shared" si="3"/>
        <v>0</v>
      </c>
      <c r="S22" s="10">
        <f t="shared" si="3"/>
        <v>0</v>
      </c>
      <c r="T22" s="10">
        <f t="shared" si="3"/>
        <v>0</v>
      </c>
      <c r="U22" s="10">
        <f t="shared" si="3"/>
        <v>0</v>
      </c>
      <c r="V22" s="10">
        <f t="shared" si="3"/>
        <v>0</v>
      </c>
      <c r="W22" s="10">
        <f t="shared" si="3"/>
        <v>0</v>
      </c>
      <c r="X22" s="10">
        <f t="shared" si="3"/>
        <v>0</v>
      </c>
      <c r="Y22" s="10">
        <f t="shared" si="3"/>
        <v>0</v>
      </c>
      <c r="Z22" s="10">
        <f t="shared" si="3"/>
        <v>0</v>
      </c>
      <c r="AA22" s="10">
        <f t="shared" ref="AA22:AD22" si="4">+SUM(AA20:AA21)</f>
        <v>0</v>
      </c>
      <c r="AB22" s="10">
        <f t="shared" si="4"/>
        <v>0</v>
      </c>
      <c r="AC22" s="10">
        <f t="shared" si="4"/>
        <v>0</v>
      </c>
      <c r="AD22" s="10">
        <f t="shared" si="4"/>
        <v>0</v>
      </c>
      <c r="AE22" s="10">
        <f t="shared" ref="AE22:AG22" si="5">+SUM(AE20:AE21)</f>
        <v>0</v>
      </c>
      <c r="AF22" s="10">
        <f t="shared" si="5"/>
        <v>0</v>
      </c>
      <c r="AG22" s="10">
        <f t="shared" si="5"/>
        <v>0</v>
      </c>
      <c r="AH22" s="10">
        <f t="shared" ref="AH22" si="6">+SUM(AH20:AH21)</f>
        <v>0</v>
      </c>
    </row>
    <row r="23" spans="1:34">
      <c r="A23" s="9" t="s">
        <v>15</v>
      </c>
      <c r="B23" s="10">
        <f>+B19+B22</f>
        <v>54877</v>
      </c>
      <c r="C23" s="10">
        <f t="shared" ref="C23:Z23" si="7">+C19+C22</f>
        <v>106156</v>
      </c>
      <c r="D23" s="10">
        <f t="shared" si="7"/>
        <v>126349</v>
      </c>
      <c r="E23" s="10">
        <f t="shared" si="7"/>
        <v>126876</v>
      </c>
      <c r="F23" s="10">
        <f t="shared" si="7"/>
        <v>96732</v>
      </c>
      <c r="G23" s="10">
        <f t="shared" si="7"/>
        <v>97667</v>
      </c>
      <c r="H23" s="10">
        <f t="shared" si="7"/>
        <v>180322</v>
      </c>
      <c r="I23" s="10">
        <f t="shared" si="7"/>
        <v>187725</v>
      </c>
      <c r="J23" s="10">
        <f t="shared" si="7"/>
        <v>161122</v>
      </c>
      <c r="K23" s="10">
        <f t="shared" si="7"/>
        <v>138402</v>
      </c>
      <c r="L23" s="10">
        <f t="shared" si="7"/>
        <v>186769</v>
      </c>
      <c r="M23" s="10">
        <f t="shared" si="7"/>
        <v>214830</v>
      </c>
      <c r="N23" s="10">
        <f t="shared" si="7"/>
        <v>118165</v>
      </c>
      <c r="O23" s="10">
        <f t="shared" si="7"/>
        <v>101737</v>
      </c>
      <c r="P23" s="10">
        <f t="shared" si="7"/>
        <v>163173</v>
      </c>
      <c r="Q23" s="10">
        <f t="shared" si="7"/>
        <v>200802</v>
      </c>
      <c r="R23" s="10">
        <f t="shared" si="7"/>
        <v>115279</v>
      </c>
      <c r="S23" s="10">
        <f t="shared" si="7"/>
        <v>128746</v>
      </c>
      <c r="T23" s="10">
        <f t="shared" si="7"/>
        <v>195924</v>
      </c>
      <c r="U23" s="10">
        <f t="shared" si="7"/>
        <v>202893</v>
      </c>
      <c r="V23" s="10">
        <f t="shared" si="7"/>
        <v>114860</v>
      </c>
      <c r="W23" s="10">
        <f t="shared" si="7"/>
        <v>127158</v>
      </c>
      <c r="X23" s="10">
        <f t="shared" si="7"/>
        <v>187507</v>
      </c>
      <c r="Y23" s="10">
        <f t="shared" si="7"/>
        <v>171076</v>
      </c>
      <c r="Z23" s="10">
        <f t="shared" si="7"/>
        <v>278714</v>
      </c>
      <c r="AA23" s="10">
        <f t="shared" ref="AA23:AG23" si="8">+AA19+AA22</f>
        <v>237183</v>
      </c>
      <c r="AB23" s="10">
        <f t="shared" si="8"/>
        <v>295866</v>
      </c>
      <c r="AC23" s="10">
        <f t="shared" si="8"/>
        <v>250115</v>
      </c>
      <c r="AD23" s="10">
        <f t="shared" si="8"/>
        <v>191087</v>
      </c>
      <c r="AE23" s="10">
        <f t="shared" si="8"/>
        <v>279355</v>
      </c>
      <c r="AF23" s="10">
        <f t="shared" si="8"/>
        <v>308107</v>
      </c>
      <c r="AG23" s="10">
        <f t="shared" si="8"/>
        <v>288268</v>
      </c>
      <c r="AH23" s="10">
        <f t="shared" ref="AH23" si="9">+AH19+AH22</f>
        <v>232718</v>
      </c>
    </row>
    <row r="24" spans="1:34">
      <c r="A24" s="6" t="s">
        <v>16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>
      <c r="A25" s="12" t="s">
        <v>17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141</v>
      </c>
      <c r="P25" s="8">
        <v>0</v>
      </c>
      <c r="Q25" s="8">
        <v>2115</v>
      </c>
      <c r="R25" s="8">
        <v>1670</v>
      </c>
      <c r="S25" s="8">
        <v>1737</v>
      </c>
      <c r="T25" s="8">
        <v>1101</v>
      </c>
      <c r="U25" s="8">
        <v>380</v>
      </c>
      <c r="V25" s="8">
        <v>39</v>
      </c>
      <c r="W25" s="8">
        <v>414</v>
      </c>
      <c r="X25" s="8">
        <v>1345</v>
      </c>
      <c r="Y25" s="8">
        <v>571</v>
      </c>
      <c r="Z25" s="8">
        <v>224</v>
      </c>
      <c r="AA25" s="8">
        <v>988</v>
      </c>
      <c r="AB25" s="8">
        <v>317</v>
      </c>
      <c r="AC25" s="8">
        <v>173</v>
      </c>
      <c r="AD25" s="8">
        <v>1391</v>
      </c>
      <c r="AE25" s="8">
        <v>2968</v>
      </c>
      <c r="AF25" s="8">
        <v>755</v>
      </c>
      <c r="AG25" s="8">
        <v>3</v>
      </c>
      <c r="AH25" s="8">
        <v>9625</v>
      </c>
    </row>
    <row r="26" spans="1:34">
      <c r="A26" s="12" t="s">
        <v>18</v>
      </c>
      <c r="B26" s="8">
        <v>23</v>
      </c>
      <c r="C26" s="8">
        <v>24</v>
      </c>
      <c r="D26" s="8">
        <v>41</v>
      </c>
      <c r="E26" s="8">
        <v>41</v>
      </c>
      <c r="F26" s="8">
        <v>38</v>
      </c>
      <c r="G26" s="8">
        <v>39</v>
      </c>
      <c r="H26" s="8">
        <v>29</v>
      </c>
      <c r="I26" s="8">
        <v>34</v>
      </c>
      <c r="J26" s="8">
        <v>35</v>
      </c>
      <c r="K26" s="8">
        <v>32</v>
      </c>
      <c r="L26" s="8">
        <v>30</v>
      </c>
      <c r="M26" s="8">
        <v>23</v>
      </c>
      <c r="N26" s="8">
        <v>25</v>
      </c>
      <c r="O26" s="8">
        <v>24</v>
      </c>
      <c r="P26" s="8">
        <v>11</v>
      </c>
      <c r="Q26" s="8">
        <v>36</v>
      </c>
      <c r="R26" s="8">
        <v>198</v>
      </c>
      <c r="S26" s="8">
        <v>1518</v>
      </c>
      <c r="T26" s="8">
        <v>1516</v>
      </c>
      <c r="U26" s="8">
        <v>1544</v>
      </c>
      <c r="V26" s="8">
        <v>1569</v>
      </c>
      <c r="W26" s="8">
        <v>1533</v>
      </c>
      <c r="X26" s="8">
        <v>1417</v>
      </c>
      <c r="Y26" s="8">
        <v>1388</v>
      </c>
      <c r="Z26" s="8">
        <v>1342</v>
      </c>
      <c r="AA26" s="8">
        <v>1312</v>
      </c>
      <c r="AB26" s="8">
        <v>1192</v>
      </c>
      <c r="AC26" s="8">
        <v>1314</v>
      </c>
      <c r="AD26" s="8">
        <v>1234</v>
      </c>
      <c r="AE26" s="8">
        <v>1149</v>
      </c>
      <c r="AF26" s="8">
        <v>1186</v>
      </c>
      <c r="AG26" s="8">
        <v>1392</v>
      </c>
      <c r="AH26" s="8">
        <v>1384</v>
      </c>
    </row>
    <row r="27" spans="1:34">
      <c r="A27" s="12" t="s">
        <v>19</v>
      </c>
      <c r="B27" s="8">
        <v>29</v>
      </c>
      <c r="C27" s="8">
        <v>207</v>
      </c>
      <c r="D27" s="8">
        <v>465</v>
      </c>
      <c r="E27" s="8">
        <v>355</v>
      </c>
      <c r="F27" s="8">
        <v>285</v>
      </c>
      <c r="G27" s="8">
        <v>519</v>
      </c>
      <c r="H27" s="8">
        <v>1316</v>
      </c>
      <c r="I27" s="8">
        <v>1302</v>
      </c>
      <c r="J27" s="8">
        <v>6315</v>
      </c>
      <c r="K27" s="8">
        <v>2004</v>
      </c>
      <c r="L27" s="8">
        <v>1246</v>
      </c>
      <c r="M27" s="8">
        <v>1480</v>
      </c>
      <c r="N27" s="8">
        <v>1539</v>
      </c>
      <c r="O27" s="8">
        <v>1225</v>
      </c>
      <c r="P27" s="8">
        <v>1286</v>
      </c>
      <c r="Q27" s="8">
        <v>1415</v>
      </c>
      <c r="R27" s="8">
        <v>1790</v>
      </c>
      <c r="S27" s="8">
        <v>2688</v>
      </c>
      <c r="T27" s="8">
        <v>1794</v>
      </c>
      <c r="U27" s="8">
        <v>1851</v>
      </c>
      <c r="V27" s="8">
        <v>1994</v>
      </c>
      <c r="W27" s="8">
        <v>2067</v>
      </c>
      <c r="X27" s="8">
        <v>1615</v>
      </c>
      <c r="Y27" s="8">
        <v>1729</v>
      </c>
      <c r="Z27" s="8">
        <v>1677</v>
      </c>
      <c r="AA27" s="8">
        <v>1632</v>
      </c>
      <c r="AB27" s="8">
        <v>1546</v>
      </c>
      <c r="AC27" s="8">
        <v>1325</v>
      </c>
      <c r="AD27" s="8">
        <v>5999</v>
      </c>
      <c r="AE27" s="8">
        <v>9031</v>
      </c>
      <c r="AF27" s="8">
        <v>2960</v>
      </c>
      <c r="AG27" s="8">
        <v>2908</v>
      </c>
      <c r="AH27" s="8">
        <v>2903</v>
      </c>
    </row>
    <row r="28" spans="1:34" ht="24">
      <c r="A28" s="12" t="s">
        <v>20</v>
      </c>
      <c r="B28" s="8">
        <v>529</v>
      </c>
      <c r="C28" s="8">
        <v>542</v>
      </c>
      <c r="D28" s="8">
        <v>3723</v>
      </c>
      <c r="E28" s="8">
        <v>3719</v>
      </c>
      <c r="F28" s="8">
        <v>3728</v>
      </c>
      <c r="G28" s="8">
        <v>5694</v>
      </c>
      <c r="H28" s="8">
        <v>3704</v>
      </c>
      <c r="I28" s="8">
        <v>4865</v>
      </c>
      <c r="J28" s="8">
        <v>4706</v>
      </c>
      <c r="K28" s="8">
        <v>4315</v>
      </c>
      <c r="L28" s="8">
        <v>8415</v>
      </c>
      <c r="M28" s="8">
        <v>8143</v>
      </c>
      <c r="N28" s="8">
        <v>10534</v>
      </c>
      <c r="O28" s="8">
        <v>12852</v>
      </c>
      <c r="P28" s="8">
        <v>9669</v>
      </c>
      <c r="Q28" s="8">
        <v>5438</v>
      </c>
      <c r="R28" s="8">
        <v>7514</v>
      </c>
      <c r="S28" s="8">
        <v>7560</v>
      </c>
      <c r="T28" s="8">
        <v>7660</v>
      </c>
      <c r="U28" s="8">
        <v>8448</v>
      </c>
      <c r="V28" s="8">
        <v>8849</v>
      </c>
      <c r="W28" s="8">
        <v>11988</v>
      </c>
      <c r="X28" s="8">
        <v>8060</v>
      </c>
      <c r="Y28" s="8">
        <v>8228</v>
      </c>
      <c r="Z28" s="8">
        <v>4098</v>
      </c>
      <c r="AA28" s="8">
        <v>4194</v>
      </c>
      <c r="AB28" s="8">
        <v>4224</v>
      </c>
      <c r="AC28" s="8">
        <v>4178</v>
      </c>
      <c r="AD28" s="8">
        <v>4336</v>
      </c>
      <c r="AE28" s="8">
        <v>4273</v>
      </c>
      <c r="AF28" s="8">
        <v>4417</v>
      </c>
      <c r="AG28" s="8">
        <v>4297</v>
      </c>
      <c r="AH28" s="8">
        <v>4429</v>
      </c>
    </row>
    <row r="29" spans="1:34" ht="24">
      <c r="A29" s="12" t="s">
        <v>21</v>
      </c>
      <c r="B29" s="8">
        <v>4804</v>
      </c>
      <c r="C29" s="8">
        <v>5013</v>
      </c>
      <c r="D29" s="8">
        <v>4735</v>
      </c>
      <c r="E29" s="8">
        <v>4845</v>
      </c>
      <c r="F29" s="8">
        <v>5614</v>
      </c>
      <c r="G29" s="8">
        <v>9653</v>
      </c>
      <c r="H29" s="8">
        <v>9348</v>
      </c>
      <c r="I29" s="8">
        <v>7999</v>
      </c>
      <c r="J29" s="8">
        <v>9784</v>
      </c>
      <c r="K29" s="8">
        <v>21067</v>
      </c>
      <c r="L29" s="8">
        <v>20415</v>
      </c>
      <c r="M29" s="8">
        <v>20647</v>
      </c>
      <c r="N29" s="8">
        <v>20326</v>
      </c>
      <c r="O29" s="8">
        <v>24044</v>
      </c>
      <c r="P29" s="8">
        <v>24595</v>
      </c>
      <c r="Q29" s="8">
        <v>24813</v>
      </c>
      <c r="R29" s="8">
        <v>38750</v>
      </c>
      <c r="S29" s="8">
        <v>40112</v>
      </c>
      <c r="T29" s="8">
        <v>55474</v>
      </c>
      <c r="U29" s="8">
        <v>70348</v>
      </c>
      <c r="V29" s="8">
        <v>70515</v>
      </c>
      <c r="W29" s="8">
        <v>76860</v>
      </c>
      <c r="X29" s="8">
        <v>67841</v>
      </c>
      <c r="Y29" s="8">
        <v>69111</v>
      </c>
      <c r="Z29" s="8">
        <v>66803</v>
      </c>
      <c r="AA29" s="8">
        <v>30528</v>
      </c>
      <c r="AB29" s="8">
        <v>29385</v>
      </c>
      <c r="AC29" s="8">
        <v>28301</v>
      </c>
      <c r="AD29" s="8">
        <v>26582</v>
      </c>
      <c r="AE29" s="8">
        <v>24630</v>
      </c>
      <c r="AF29" s="8">
        <v>11940</v>
      </c>
      <c r="AG29" s="8">
        <v>12117</v>
      </c>
      <c r="AH29" s="8">
        <v>11191</v>
      </c>
    </row>
    <row r="30" spans="1:34">
      <c r="A30" s="12" t="s">
        <v>22</v>
      </c>
      <c r="B30" s="8">
        <v>4550</v>
      </c>
      <c r="C30" s="8">
        <v>6062</v>
      </c>
      <c r="D30" s="8">
        <v>6048</v>
      </c>
      <c r="E30" s="8">
        <v>6267</v>
      </c>
      <c r="F30" s="8">
        <v>6758</v>
      </c>
      <c r="G30" s="8">
        <v>11739</v>
      </c>
      <c r="H30" s="8">
        <v>16995</v>
      </c>
      <c r="I30" s="8">
        <v>11227</v>
      </c>
      <c r="J30" s="8">
        <v>16866</v>
      </c>
      <c r="K30" s="8">
        <v>15572</v>
      </c>
      <c r="L30" s="8">
        <v>15015</v>
      </c>
      <c r="M30" s="8">
        <v>34212</v>
      </c>
      <c r="N30" s="8">
        <v>34078</v>
      </c>
      <c r="O30" s="8">
        <v>33168</v>
      </c>
      <c r="P30" s="8">
        <v>29181</v>
      </c>
      <c r="Q30" s="8">
        <v>29023</v>
      </c>
      <c r="R30" s="8">
        <v>28616</v>
      </c>
      <c r="S30" s="8">
        <v>25188</v>
      </c>
      <c r="T30" s="8">
        <v>21794</v>
      </c>
      <c r="U30" s="8">
        <v>18006</v>
      </c>
      <c r="V30" s="8">
        <v>16659</v>
      </c>
      <c r="W30" s="8">
        <v>15720</v>
      </c>
      <c r="X30" s="8">
        <v>14483</v>
      </c>
      <c r="Y30" s="8">
        <v>14350</v>
      </c>
      <c r="Z30" s="8">
        <v>15119</v>
      </c>
      <c r="AA30" s="8">
        <v>15070</v>
      </c>
      <c r="AB30" s="8">
        <v>15020</v>
      </c>
      <c r="AC30" s="8">
        <v>14266</v>
      </c>
      <c r="AD30" s="8">
        <v>13825</v>
      </c>
      <c r="AE30" s="8">
        <v>11419</v>
      </c>
      <c r="AF30" s="8">
        <v>8855</v>
      </c>
      <c r="AG30" s="8">
        <v>7989</v>
      </c>
      <c r="AH30" s="8">
        <v>7327</v>
      </c>
    </row>
    <row r="31" spans="1:34">
      <c r="A31" s="12" t="s">
        <v>23</v>
      </c>
      <c r="B31" s="8">
        <v>686</v>
      </c>
      <c r="C31" s="8">
        <v>686</v>
      </c>
      <c r="D31" s="8">
        <v>686</v>
      </c>
      <c r="E31" s="8">
        <v>686</v>
      </c>
      <c r="F31" s="8">
        <v>686</v>
      </c>
      <c r="G31" s="8">
        <v>35328</v>
      </c>
      <c r="H31" s="8">
        <v>26769</v>
      </c>
      <c r="I31" s="8">
        <v>35328</v>
      </c>
      <c r="J31" s="8">
        <v>26769</v>
      </c>
      <c r="K31" s="8">
        <v>26769</v>
      </c>
      <c r="L31" s="8">
        <v>26769</v>
      </c>
      <c r="M31" s="8">
        <v>26769</v>
      </c>
      <c r="N31" s="8">
        <v>26769</v>
      </c>
      <c r="O31" s="8">
        <v>26769</v>
      </c>
      <c r="P31" s="8">
        <v>26769</v>
      </c>
      <c r="Q31" s="8">
        <v>26769</v>
      </c>
      <c r="R31" s="8">
        <v>26769</v>
      </c>
      <c r="S31" s="8">
        <v>26769</v>
      </c>
      <c r="T31" s="8">
        <v>26769</v>
      </c>
      <c r="U31" s="8">
        <v>26769</v>
      </c>
      <c r="V31" s="8">
        <v>26769</v>
      </c>
      <c r="W31" s="8">
        <v>26769</v>
      </c>
      <c r="X31" s="8">
        <v>26769</v>
      </c>
      <c r="Y31" s="8">
        <v>26769</v>
      </c>
      <c r="Z31" s="8">
        <v>26769</v>
      </c>
      <c r="AA31" s="8">
        <v>179770</v>
      </c>
      <c r="AB31" s="8">
        <v>179770</v>
      </c>
      <c r="AC31" s="8">
        <v>179770</v>
      </c>
      <c r="AD31" s="8">
        <v>179770</v>
      </c>
      <c r="AE31" s="8">
        <v>179770</v>
      </c>
      <c r="AF31" s="8">
        <v>179770</v>
      </c>
      <c r="AG31" s="8">
        <v>179770</v>
      </c>
      <c r="AH31" s="8">
        <v>179770</v>
      </c>
    </row>
    <row r="32" spans="1:34">
      <c r="A32" s="12" t="s">
        <v>24</v>
      </c>
      <c r="B32" s="8">
        <v>41827</v>
      </c>
      <c r="C32" s="8">
        <v>42247</v>
      </c>
      <c r="D32" s="8">
        <v>44506</v>
      </c>
      <c r="E32" s="8">
        <v>47185</v>
      </c>
      <c r="F32" s="8">
        <v>47447</v>
      </c>
      <c r="G32" s="8">
        <v>60206</v>
      </c>
      <c r="H32" s="8">
        <v>78162</v>
      </c>
      <c r="I32" s="8">
        <v>73860</v>
      </c>
      <c r="J32" s="8">
        <v>78087</v>
      </c>
      <c r="K32" s="8">
        <v>77165</v>
      </c>
      <c r="L32" s="8">
        <v>77323</v>
      </c>
      <c r="M32" s="8">
        <v>76645</v>
      </c>
      <c r="N32" s="8">
        <v>75627</v>
      </c>
      <c r="O32" s="8">
        <v>79675</v>
      </c>
      <c r="P32" s="8">
        <v>201902</v>
      </c>
      <c r="Q32" s="8">
        <v>206221</v>
      </c>
      <c r="R32" s="8">
        <v>220669</v>
      </c>
      <c r="S32" s="8">
        <v>226414</v>
      </c>
      <c r="T32" s="8">
        <v>204863</v>
      </c>
      <c r="U32" s="8">
        <v>211677</v>
      </c>
      <c r="V32" s="8">
        <v>222469</v>
      </c>
      <c r="W32" s="8">
        <v>235774</v>
      </c>
      <c r="X32" s="8">
        <v>245060</v>
      </c>
      <c r="Y32" s="8">
        <v>250674</v>
      </c>
      <c r="Z32" s="8">
        <v>260462</v>
      </c>
      <c r="AA32" s="8">
        <v>686009</v>
      </c>
      <c r="AB32" s="8">
        <v>693363</v>
      </c>
      <c r="AC32" s="8">
        <v>702822</v>
      </c>
      <c r="AD32" s="8">
        <v>721290</v>
      </c>
      <c r="AE32" s="8">
        <v>744293</v>
      </c>
      <c r="AF32" s="8">
        <v>780496</v>
      </c>
      <c r="AG32" s="8">
        <v>786684</v>
      </c>
      <c r="AH32" s="8">
        <v>820280</v>
      </c>
    </row>
    <row r="33" spans="1:34">
      <c r="A33" s="12" t="s">
        <v>153</v>
      </c>
      <c r="B33" s="8">
        <v>60952</v>
      </c>
      <c r="C33" s="8">
        <v>63308</v>
      </c>
      <c r="D33" s="8">
        <v>69275</v>
      </c>
      <c r="E33" s="8">
        <v>71106</v>
      </c>
      <c r="F33" s="8">
        <v>74578</v>
      </c>
      <c r="G33" s="8">
        <v>86046</v>
      </c>
      <c r="H33" s="8">
        <v>90538</v>
      </c>
      <c r="I33" s="8">
        <v>92157</v>
      </c>
      <c r="J33" s="8">
        <v>93759</v>
      </c>
      <c r="K33" s="8">
        <v>93195</v>
      </c>
      <c r="L33" s="8">
        <v>100468</v>
      </c>
      <c r="M33" s="8">
        <v>98308</v>
      </c>
      <c r="N33" s="8">
        <v>98815</v>
      </c>
      <c r="O33" s="8">
        <v>104607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22867</v>
      </c>
      <c r="AG33" s="8">
        <v>22334</v>
      </c>
      <c r="AH33" s="8">
        <v>25118</v>
      </c>
    </row>
    <row r="34" spans="1:34">
      <c r="A34" s="12" t="s">
        <v>25</v>
      </c>
      <c r="B34" s="8">
        <v>114</v>
      </c>
      <c r="C34" s="8">
        <v>114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</row>
    <row r="35" spans="1:34">
      <c r="A35" s="12" t="s">
        <v>26</v>
      </c>
      <c r="B35" s="8">
        <v>7674</v>
      </c>
      <c r="C35" s="8">
        <v>9801</v>
      </c>
      <c r="D35" s="8">
        <v>9657</v>
      </c>
      <c r="E35" s="8">
        <v>9685</v>
      </c>
      <c r="F35" s="8">
        <v>9675</v>
      </c>
      <c r="G35" s="8">
        <v>10074</v>
      </c>
      <c r="H35" s="8">
        <v>12539</v>
      </c>
      <c r="I35" s="8">
        <v>12988</v>
      </c>
      <c r="J35" s="8">
        <v>13581</v>
      </c>
      <c r="K35" s="8">
        <v>13528</v>
      </c>
      <c r="L35" s="8">
        <v>14018</v>
      </c>
      <c r="M35" s="8">
        <v>14595</v>
      </c>
      <c r="N35" s="8">
        <v>14599</v>
      </c>
      <c r="O35" s="8">
        <v>15141</v>
      </c>
      <c r="P35" s="8">
        <v>14317</v>
      </c>
      <c r="Q35" s="8">
        <v>16712</v>
      </c>
      <c r="R35" s="8">
        <v>15791</v>
      </c>
      <c r="S35" s="8">
        <v>16255</v>
      </c>
      <c r="T35" s="8">
        <v>14950</v>
      </c>
      <c r="U35" s="8">
        <v>15948</v>
      </c>
      <c r="V35" s="8">
        <v>15681</v>
      </c>
      <c r="W35" s="8">
        <v>16774</v>
      </c>
      <c r="X35" s="8">
        <v>18591</v>
      </c>
      <c r="Y35" s="8">
        <v>18971</v>
      </c>
      <c r="Z35" s="8">
        <v>19854</v>
      </c>
      <c r="AA35" s="8">
        <v>20598</v>
      </c>
      <c r="AB35" s="8">
        <v>26637</v>
      </c>
      <c r="AC35" s="8">
        <v>24059</v>
      </c>
      <c r="AD35" s="8">
        <v>26208</v>
      </c>
      <c r="AE35" s="8">
        <v>28115</v>
      </c>
      <c r="AF35" s="8">
        <v>27991</v>
      </c>
      <c r="AG35" s="8">
        <v>38626</v>
      </c>
      <c r="AH35" s="8">
        <v>33777</v>
      </c>
    </row>
    <row r="36" spans="1:34">
      <c r="A36" s="9" t="s">
        <v>27</v>
      </c>
      <c r="B36" s="10">
        <f>+SUM(B25:B35)</f>
        <v>121188</v>
      </c>
      <c r="C36" s="10">
        <f t="shared" ref="C36:Z36" si="10">+SUM(C25:C35)</f>
        <v>128004</v>
      </c>
      <c r="D36" s="10">
        <f t="shared" si="10"/>
        <v>139136</v>
      </c>
      <c r="E36" s="10">
        <f t="shared" si="10"/>
        <v>143889</v>
      </c>
      <c r="F36" s="10">
        <f t="shared" si="10"/>
        <v>148809</v>
      </c>
      <c r="G36" s="10">
        <f t="shared" si="10"/>
        <v>219298</v>
      </c>
      <c r="H36" s="10">
        <f t="shared" si="10"/>
        <v>239400</v>
      </c>
      <c r="I36" s="10">
        <f t="shared" si="10"/>
        <v>239760</v>
      </c>
      <c r="J36" s="10">
        <f t="shared" si="10"/>
        <v>249902</v>
      </c>
      <c r="K36" s="10">
        <f t="shared" si="10"/>
        <v>253647</v>
      </c>
      <c r="L36" s="10">
        <f t="shared" si="10"/>
        <v>263699</v>
      </c>
      <c r="M36" s="10">
        <f t="shared" si="10"/>
        <v>280822</v>
      </c>
      <c r="N36" s="10">
        <f t="shared" si="10"/>
        <v>282312</v>
      </c>
      <c r="O36" s="10">
        <f t="shared" si="10"/>
        <v>297646</v>
      </c>
      <c r="P36" s="10">
        <f t="shared" si="10"/>
        <v>307730</v>
      </c>
      <c r="Q36" s="10">
        <f t="shared" si="10"/>
        <v>312542</v>
      </c>
      <c r="R36" s="10">
        <f t="shared" si="10"/>
        <v>341767</v>
      </c>
      <c r="S36" s="10">
        <f t="shared" si="10"/>
        <v>348241</v>
      </c>
      <c r="T36" s="10">
        <f t="shared" si="10"/>
        <v>335921</v>
      </c>
      <c r="U36" s="10">
        <f t="shared" si="10"/>
        <v>354971</v>
      </c>
      <c r="V36" s="10">
        <f t="shared" si="10"/>
        <v>364544</v>
      </c>
      <c r="W36" s="10">
        <f t="shared" si="10"/>
        <v>387899</v>
      </c>
      <c r="X36" s="10">
        <f t="shared" si="10"/>
        <v>385181</v>
      </c>
      <c r="Y36" s="10">
        <f t="shared" si="10"/>
        <v>391791</v>
      </c>
      <c r="Z36" s="10">
        <f t="shared" si="10"/>
        <v>396348</v>
      </c>
      <c r="AA36" s="10">
        <f t="shared" ref="AA36:AG36" si="11">+SUM(AA25:AA35)</f>
        <v>940101</v>
      </c>
      <c r="AB36" s="10">
        <f t="shared" si="11"/>
        <v>951454</v>
      </c>
      <c r="AC36" s="10">
        <f t="shared" si="11"/>
        <v>956208</v>
      </c>
      <c r="AD36" s="10">
        <f t="shared" si="11"/>
        <v>980635</v>
      </c>
      <c r="AE36" s="10">
        <f t="shared" si="11"/>
        <v>1005648</v>
      </c>
      <c r="AF36" s="10">
        <f t="shared" si="11"/>
        <v>1041237</v>
      </c>
      <c r="AG36" s="10">
        <f t="shared" si="11"/>
        <v>1056120</v>
      </c>
      <c r="AH36" s="10">
        <f t="shared" ref="AH36" si="12">+SUM(AH25:AH35)</f>
        <v>1095804</v>
      </c>
    </row>
    <row r="37" spans="1:34">
      <c r="A37" s="6" t="s">
        <v>28</v>
      </c>
      <c r="B37" s="10">
        <f>+B23+B36</f>
        <v>176065</v>
      </c>
      <c r="C37" s="10">
        <f t="shared" ref="C37:Z37" si="13">+C23+C36</f>
        <v>234160</v>
      </c>
      <c r="D37" s="10">
        <f t="shared" si="13"/>
        <v>265485</v>
      </c>
      <c r="E37" s="10">
        <f t="shared" si="13"/>
        <v>270765</v>
      </c>
      <c r="F37" s="10">
        <f t="shared" si="13"/>
        <v>245541</v>
      </c>
      <c r="G37" s="10">
        <f t="shared" si="13"/>
        <v>316965</v>
      </c>
      <c r="H37" s="10">
        <f t="shared" si="13"/>
        <v>419722</v>
      </c>
      <c r="I37" s="10">
        <f t="shared" si="13"/>
        <v>427485</v>
      </c>
      <c r="J37" s="10">
        <f t="shared" si="13"/>
        <v>411024</v>
      </c>
      <c r="K37" s="10">
        <f t="shared" si="13"/>
        <v>392049</v>
      </c>
      <c r="L37" s="10">
        <f t="shared" si="13"/>
        <v>450468</v>
      </c>
      <c r="M37" s="10">
        <f t="shared" si="13"/>
        <v>495652</v>
      </c>
      <c r="N37" s="10">
        <f t="shared" si="13"/>
        <v>400477</v>
      </c>
      <c r="O37" s="10">
        <f t="shared" si="13"/>
        <v>399383</v>
      </c>
      <c r="P37" s="10">
        <f t="shared" si="13"/>
        <v>470903</v>
      </c>
      <c r="Q37" s="10">
        <f t="shared" si="13"/>
        <v>513344</v>
      </c>
      <c r="R37" s="10">
        <f t="shared" si="13"/>
        <v>457046</v>
      </c>
      <c r="S37" s="10">
        <f t="shared" si="13"/>
        <v>476987</v>
      </c>
      <c r="T37" s="10">
        <f t="shared" si="13"/>
        <v>531845</v>
      </c>
      <c r="U37" s="10">
        <f t="shared" si="13"/>
        <v>557864</v>
      </c>
      <c r="V37" s="10">
        <f t="shared" si="13"/>
        <v>479404</v>
      </c>
      <c r="W37" s="10">
        <f t="shared" si="13"/>
        <v>515057</v>
      </c>
      <c r="X37" s="10">
        <f t="shared" si="13"/>
        <v>572688</v>
      </c>
      <c r="Y37" s="10">
        <f t="shared" si="13"/>
        <v>562867</v>
      </c>
      <c r="Z37" s="10">
        <f t="shared" si="13"/>
        <v>675062</v>
      </c>
      <c r="AA37" s="10">
        <f t="shared" ref="AA37:AG37" si="14">+AA23+AA36</f>
        <v>1177284</v>
      </c>
      <c r="AB37" s="10">
        <f t="shared" si="14"/>
        <v>1247320</v>
      </c>
      <c r="AC37" s="10">
        <f t="shared" si="14"/>
        <v>1206323</v>
      </c>
      <c r="AD37" s="10">
        <f t="shared" si="14"/>
        <v>1171722</v>
      </c>
      <c r="AE37" s="10">
        <f t="shared" si="14"/>
        <v>1285003</v>
      </c>
      <c r="AF37" s="10">
        <f t="shared" si="14"/>
        <v>1349344</v>
      </c>
      <c r="AG37" s="10">
        <f t="shared" si="14"/>
        <v>1344388</v>
      </c>
      <c r="AH37" s="10">
        <f t="shared" ref="AH37" si="15">+AH23+AH36</f>
        <v>1328522</v>
      </c>
    </row>
    <row r="38" spans="1:34">
      <c r="A38" s="14" t="s">
        <v>29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1:34">
      <c r="A39" s="6" t="s">
        <v>30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</row>
    <row r="40" spans="1:34">
      <c r="A40" s="9" t="s">
        <v>31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</row>
    <row r="41" spans="1:34">
      <c r="A41" s="17" t="s">
        <v>32</v>
      </c>
      <c r="B41" s="8">
        <v>50769</v>
      </c>
      <c r="C41" s="8">
        <v>53923</v>
      </c>
      <c r="D41" s="8">
        <v>52503</v>
      </c>
      <c r="E41" s="8">
        <v>52367</v>
      </c>
      <c r="F41" s="8">
        <v>52474</v>
      </c>
      <c r="G41" s="8">
        <v>76264</v>
      </c>
      <c r="H41" s="8">
        <v>124892</v>
      </c>
      <c r="I41" s="8">
        <v>128975</v>
      </c>
      <c r="J41" s="8">
        <v>96175</v>
      </c>
      <c r="K41" s="8">
        <v>96423</v>
      </c>
      <c r="L41" s="8">
        <v>111942</v>
      </c>
      <c r="M41" s="8">
        <v>130434</v>
      </c>
      <c r="N41" s="8">
        <v>64846</v>
      </c>
      <c r="O41" s="8">
        <v>82333</v>
      </c>
      <c r="P41" s="8">
        <v>100139</v>
      </c>
      <c r="Q41" s="8">
        <v>105841</v>
      </c>
      <c r="R41" s="8">
        <v>74177</v>
      </c>
      <c r="S41" s="8">
        <v>101663</v>
      </c>
      <c r="T41" s="8">
        <v>150787</v>
      </c>
      <c r="U41" s="8">
        <v>136780</v>
      </c>
      <c r="V41" s="8">
        <v>99660</v>
      </c>
      <c r="W41" s="8">
        <v>105237</v>
      </c>
      <c r="X41" s="8">
        <v>151531</v>
      </c>
      <c r="Y41" s="8">
        <v>107895</v>
      </c>
      <c r="Z41" s="8">
        <v>92361</v>
      </c>
      <c r="AA41" s="8">
        <v>151062</v>
      </c>
      <c r="AB41" s="8">
        <v>172629</v>
      </c>
      <c r="AC41" s="8">
        <v>168053</v>
      </c>
      <c r="AD41" s="8">
        <v>111642</v>
      </c>
      <c r="AE41" s="8">
        <v>145512</v>
      </c>
      <c r="AF41" s="8">
        <v>176345</v>
      </c>
      <c r="AG41" s="8">
        <v>179057</v>
      </c>
      <c r="AH41" s="8">
        <v>173551</v>
      </c>
    </row>
    <row r="42" spans="1:34">
      <c r="A42" s="17" t="s">
        <v>154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10614</v>
      </c>
      <c r="AG42" s="8">
        <v>9666</v>
      </c>
      <c r="AH42" s="8">
        <v>9525</v>
      </c>
    </row>
    <row r="43" spans="1:34">
      <c r="A43" s="17" t="s">
        <v>33</v>
      </c>
      <c r="B43" s="8">
        <v>15791</v>
      </c>
      <c r="C43" s="8">
        <v>12369</v>
      </c>
      <c r="D43" s="8">
        <v>39164</v>
      </c>
      <c r="E43" s="8">
        <v>40585</v>
      </c>
      <c r="F43" s="8">
        <v>20424</v>
      </c>
      <c r="G43" s="8">
        <v>16713</v>
      </c>
      <c r="H43" s="8">
        <v>59306</v>
      </c>
      <c r="I43" s="8">
        <v>53260</v>
      </c>
      <c r="J43" s="8">
        <v>22927</v>
      </c>
      <c r="K43" s="8">
        <v>19284</v>
      </c>
      <c r="L43" s="8">
        <v>51709</v>
      </c>
      <c r="M43" s="8">
        <v>48358</v>
      </c>
      <c r="N43" s="8">
        <v>20701</v>
      </c>
      <c r="O43" s="8">
        <v>15759</v>
      </c>
      <c r="P43" s="8">
        <v>46686</v>
      </c>
      <c r="Q43" s="8">
        <v>49071</v>
      </c>
      <c r="R43" s="8">
        <v>25099</v>
      </c>
      <c r="S43" s="8">
        <v>23277</v>
      </c>
      <c r="T43" s="8">
        <v>60009</v>
      </c>
      <c r="U43" s="8">
        <v>52556</v>
      </c>
      <c r="V43" s="8">
        <v>13525</v>
      </c>
      <c r="W43" s="8">
        <v>11835</v>
      </c>
      <c r="X43" s="8">
        <v>49724</v>
      </c>
      <c r="Y43" s="8">
        <v>41533</v>
      </c>
      <c r="Z43" s="8">
        <v>18049</v>
      </c>
      <c r="AA43" s="8">
        <v>36060</v>
      </c>
      <c r="AB43" s="8">
        <v>88319</v>
      </c>
      <c r="AC43" s="8">
        <v>66298</v>
      </c>
      <c r="AD43" s="8">
        <v>33295</v>
      </c>
      <c r="AE43" s="8">
        <v>39911</v>
      </c>
      <c r="AF43" s="8">
        <v>78798</v>
      </c>
      <c r="AG43" s="8">
        <v>58047</v>
      </c>
      <c r="AH43" s="8">
        <v>34836</v>
      </c>
    </row>
    <row r="44" spans="1:34">
      <c r="A44" s="17" t="s">
        <v>34</v>
      </c>
      <c r="B44" s="8">
        <v>2785</v>
      </c>
      <c r="C44" s="8">
        <v>652</v>
      </c>
      <c r="D44" s="8">
        <v>600</v>
      </c>
      <c r="E44" s="8">
        <v>187</v>
      </c>
      <c r="F44" s="8">
        <v>67</v>
      </c>
      <c r="G44" s="8">
        <v>110</v>
      </c>
      <c r="H44" s="8">
        <v>761</v>
      </c>
      <c r="I44" s="8">
        <v>796</v>
      </c>
      <c r="J44" s="8">
        <v>783</v>
      </c>
      <c r="K44" s="8">
        <v>165</v>
      </c>
      <c r="L44" s="8">
        <v>3752</v>
      </c>
      <c r="M44" s="8">
        <v>13185</v>
      </c>
      <c r="N44" s="8">
        <v>13183</v>
      </c>
      <c r="O44" s="8">
        <v>1886</v>
      </c>
      <c r="P44" s="8">
        <v>2253</v>
      </c>
      <c r="Q44" s="8">
        <v>2269</v>
      </c>
      <c r="R44" s="8">
        <v>858</v>
      </c>
      <c r="S44" s="8">
        <v>16575</v>
      </c>
      <c r="T44" s="8">
        <v>6711</v>
      </c>
      <c r="U44" s="8">
        <v>4743</v>
      </c>
      <c r="V44" s="8">
        <v>3287</v>
      </c>
      <c r="W44" s="8">
        <v>11795</v>
      </c>
      <c r="X44" s="8">
        <v>6142</v>
      </c>
      <c r="Y44" s="8">
        <v>6960</v>
      </c>
      <c r="Z44" s="8">
        <v>8309</v>
      </c>
      <c r="AA44" s="8">
        <v>5307</v>
      </c>
      <c r="AB44" s="8">
        <v>7646</v>
      </c>
      <c r="AC44" s="8">
        <v>7154</v>
      </c>
      <c r="AD44" s="8">
        <v>4459</v>
      </c>
      <c r="AE44" s="8">
        <v>3703</v>
      </c>
      <c r="AF44" s="8">
        <v>3348</v>
      </c>
      <c r="AG44" s="8">
        <v>4607</v>
      </c>
      <c r="AH44" s="8">
        <v>5666</v>
      </c>
    </row>
    <row r="45" spans="1:34">
      <c r="A45" s="17" t="s">
        <v>35</v>
      </c>
      <c r="B45" s="8">
        <v>46</v>
      </c>
      <c r="C45" s="8">
        <v>116</v>
      </c>
      <c r="D45" s="8">
        <v>73</v>
      </c>
      <c r="E45" s="8">
        <v>1640</v>
      </c>
      <c r="F45" s="8">
        <v>463</v>
      </c>
      <c r="G45" s="8">
        <v>953</v>
      </c>
      <c r="H45" s="8">
        <v>107</v>
      </c>
      <c r="I45" s="8">
        <v>1216</v>
      </c>
      <c r="J45" s="8">
        <v>476</v>
      </c>
      <c r="K45" s="8">
        <v>258</v>
      </c>
      <c r="L45" s="8">
        <v>136</v>
      </c>
      <c r="M45" s="8">
        <v>1349</v>
      </c>
      <c r="N45" s="8">
        <v>282</v>
      </c>
      <c r="O45" s="8">
        <v>148</v>
      </c>
      <c r="P45" s="8">
        <v>113</v>
      </c>
      <c r="Q45" s="8">
        <v>1641</v>
      </c>
      <c r="R45" s="8">
        <v>49</v>
      </c>
      <c r="S45" s="8">
        <v>31</v>
      </c>
      <c r="T45" s="8">
        <v>160</v>
      </c>
      <c r="U45" s="8">
        <v>1429</v>
      </c>
      <c r="V45" s="8">
        <v>74</v>
      </c>
      <c r="W45" s="8">
        <v>30</v>
      </c>
      <c r="X45" s="8">
        <v>545</v>
      </c>
      <c r="Y45" s="8">
        <v>1803</v>
      </c>
      <c r="Z45" s="8">
        <v>1129</v>
      </c>
      <c r="AA45" s="8">
        <v>186</v>
      </c>
      <c r="AB45" s="8">
        <v>829</v>
      </c>
      <c r="AC45" s="8">
        <v>1525</v>
      </c>
      <c r="AD45" s="8">
        <v>103</v>
      </c>
      <c r="AE45" s="8">
        <v>349</v>
      </c>
      <c r="AF45" s="8">
        <v>1409</v>
      </c>
      <c r="AG45" s="8">
        <v>2205</v>
      </c>
      <c r="AH45" s="8">
        <v>102</v>
      </c>
    </row>
    <row r="46" spans="1:34">
      <c r="A46" s="17" t="s">
        <v>36</v>
      </c>
      <c r="B46" s="8">
        <v>367</v>
      </c>
      <c r="C46" s="8">
        <v>0</v>
      </c>
      <c r="D46" s="8">
        <v>0</v>
      </c>
      <c r="E46" s="8">
        <v>0</v>
      </c>
      <c r="F46" s="8">
        <v>943</v>
      </c>
      <c r="G46" s="8">
        <v>60</v>
      </c>
      <c r="H46" s="8">
        <v>1614</v>
      </c>
      <c r="I46" s="8">
        <v>2753</v>
      </c>
      <c r="J46" s="8">
        <v>4633</v>
      </c>
      <c r="K46" s="8">
        <v>1502</v>
      </c>
      <c r="L46" s="8">
        <v>474</v>
      </c>
      <c r="M46" s="8">
        <v>2974</v>
      </c>
      <c r="N46" s="8">
        <v>4435</v>
      </c>
      <c r="O46" s="8">
        <v>1095</v>
      </c>
      <c r="P46" s="8">
        <v>360</v>
      </c>
      <c r="Q46" s="8">
        <v>5818</v>
      </c>
      <c r="R46" s="8">
        <v>6005</v>
      </c>
      <c r="S46" s="8">
        <v>3572</v>
      </c>
      <c r="T46" s="8">
        <v>1698</v>
      </c>
      <c r="U46" s="8">
        <v>3283</v>
      </c>
      <c r="V46" s="8">
        <v>542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</row>
    <row r="47" spans="1:34">
      <c r="A47" s="17" t="s">
        <v>37</v>
      </c>
      <c r="B47" s="8">
        <v>1083</v>
      </c>
      <c r="C47" s="8">
        <v>819</v>
      </c>
      <c r="D47" s="8">
        <v>595</v>
      </c>
      <c r="E47" s="8">
        <v>698</v>
      </c>
      <c r="F47" s="8">
        <v>2035</v>
      </c>
      <c r="G47" s="8">
        <v>522</v>
      </c>
      <c r="H47" s="8">
        <v>1161</v>
      </c>
      <c r="I47" s="8">
        <v>3247</v>
      </c>
      <c r="J47" s="8">
        <v>3246</v>
      </c>
      <c r="K47" s="8">
        <v>948</v>
      </c>
      <c r="L47" s="8">
        <v>1182</v>
      </c>
      <c r="M47" s="8">
        <v>3305</v>
      </c>
      <c r="N47" s="8">
        <v>3914</v>
      </c>
      <c r="O47" s="8">
        <v>1588</v>
      </c>
      <c r="P47" s="8">
        <v>1248</v>
      </c>
      <c r="Q47" s="8">
        <v>1462</v>
      </c>
      <c r="R47" s="8">
        <v>4372</v>
      </c>
      <c r="S47" s="8">
        <v>1465</v>
      </c>
      <c r="T47" s="8">
        <v>1592</v>
      </c>
      <c r="U47" s="8">
        <v>1657</v>
      </c>
      <c r="V47" s="8">
        <v>4468</v>
      </c>
      <c r="W47" s="8">
        <v>1673</v>
      </c>
      <c r="X47" s="8">
        <v>1612</v>
      </c>
      <c r="Y47" s="8">
        <v>1742</v>
      </c>
      <c r="Z47" s="8">
        <v>4004</v>
      </c>
      <c r="AA47" s="8">
        <v>2325</v>
      </c>
      <c r="AB47" s="8">
        <v>2926</v>
      </c>
      <c r="AC47" s="8">
        <v>2939</v>
      </c>
      <c r="AD47" s="8">
        <v>4929</v>
      </c>
      <c r="AE47" s="8">
        <v>3519</v>
      </c>
      <c r="AF47" s="8">
        <v>3676</v>
      </c>
      <c r="AG47" s="8">
        <v>3580</v>
      </c>
      <c r="AH47" s="8">
        <v>4027</v>
      </c>
    </row>
    <row r="48" spans="1:34">
      <c r="A48" s="17" t="s">
        <v>38</v>
      </c>
      <c r="B48" s="8">
        <v>44</v>
      </c>
      <c r="C48" s="8">
        <v>68</v>
      </c>
      <c r="D48" s="8">
        <v>213</v>
      </c>
      <c r="E48" s="8">
        <v>315</v>
      </c>
      <c r="F48" s="8">
        <v>570</v>
      </c>
      <c r="G48" s="8">
        <v>592</v>
      </c>
      <c r="H48" s="8">
        <v>1388</v>
      </c>
      <c r="I48" s="8">
        <v>431</v>
      </c>
      <c r="J48" s="8">
        <v>1427</v>
      </c>
      <c r="K48" s="8">
        <v>1334</v>
      </c>
      <c r="L48" s="8">
        <v>1684</v>
      </c>
      <c r="M48" s="8">
        <v>1478</v>
      </c>
      <c r="N48" s="8">
        <v>2721</v>
      </c>
      <c r="O48" s="8">
        <v>2731</v>
      </c>
      <c r="P48" s="8">
        <v>2920</v>
      </c>
      <c r="Q48" s="8">
        <v>3186</v>
      </c>
      <c r="R48" s="8">
        <v>3173</v>
      </c>
      <c r="S48" s="8">
        <v>3264</v>
      </c>
      <c r="T48" s="8">
        <v>2658</v>
      </c>
      <c r="U48" s="8">
        <v>3595</v>
      </c>
      <c r="V48" s="8">
        <v>1971</v>
      </c>
      <c r="W48" s="8">
        <v>2287</v>
      </c>
      <c r="X48" s="8">
        <v>992</v>
      </c>
      <c r="Y48" s="8">
        <v>1675</v>
      </c>
      <c r="Z48" s="8">
        <v>1509</v>
      </c>
      <c r="AA48" s="8">
        <v>2157</v>
      </c>
      <c r="AB48" s="8">
        <v>2069</v>
      </c>
      <c r="AC48" s="8">
        <v>2723</v>
      </c>
      <c r="AD48" s="8">
        <v>74</v>
      </c>
      <c r="AE48" s="8">
        <v>109</v>
      </c>
      <c r="AF48" s="8">
        <v>690</v>
      </c>
      <c r="AG48" s="8">
        <v>2665</v>
      </c>
      <c r="AH48" s="8">
        <v>1087</v>
      </c>
    </row>
    <row r="49" spans="1:34" ht="36">
      <c r="A49" s="18" t="s">
        <v>39</v>
      </c>
      <c r="B49" s="10">
        <f>+SUM(B41:B48)</f>
        <v>70885</v>
      </c>
      <c r="C49" s="10">
        <f t="shared" ref="C49:Z49" si="16">+SUM(C41:C48)</f>
        <v>67947</v>
      </c>
      <c r="D49" s="10">
        <f t="shared" si="16"/>
        <v>93148</v>
      </c>
      <c r="E49" s="10">
        <f t="shared" si="16"/>
        <v>95792</v>
      </c>
      <c r="F49" s="10">
        <f t="shared" si="16"/>
        <v>76976</v>
      </c>
      <c r="G49" s="10">
        <f t="shared" si="16"/>
        <v>95214</v>
      </c>
      <c r="H49" s="10">
        <f t="shared" si="16"/>
        <v>189229</v>
      </c>
      <c r="I49" s="10">
        <f t="shared" si="16"/>
        <v>190678</v>
      </c>
      <c r="J49" s="10">
        <f t="shared" si="16"/>
        <v>129667</v>
      </c>
      <c r="K49" s="10">
        <f t="shared" si="16"/>
        <v>119914</v>
      </c>
      <c r="L49" s="10">
        <f t="shared" si="16"/>
        <v>170879</v>
      </c>
      <c r="M49" s="10">
        <f t="shared" si="16"/>
        <v>201083</v>
      </c>
      <c r="N49" s="10">
        <f t="shared" si="16"/>
        <v>110082</v>
      </c>
      <c r="O49" s="10">
        <f t="shared" si="16"/>
        <v>105540</v>
      </c>
      <c r="P49" s="10">
        <f t="shared" si="16"/>
        <v>153719</v>
      </c>
      <c r="Q49" s="10">
        <f t="shared" si="16"/>
        <v>169288</v>
      </c>
      <c r="R49" s="10">
        <f t="shared" si="16"/>
        <v>113733</v>
      </c>
      <c r="S49" s="10">
        <f t="shared" si="16"/>
        <v>149847</v>
      </c>
      <c r="T49" s="10">
        <f t="shared" si="16"/>
        <v>223615</v>
      </c>
      <c r="U49" s="10">
        <f t="shared" si="16"/>
        <v>204043</v>
      </c>
      <c r="V49" s="10">
        <f t="shared" si="16"/>
        <v>123527</v>
      </c>
      <c r="W49" s="10">
        <f t="shared" si="16"/>
        <v>132857</v>
      </c>
      <c r="X49" s="10">
        <f t="shared" si="16"/>
        <v>210546</v>
      </c>
      <c r="Y49" s="10">
        <f t="shared" si="16"/>
        <v>161608</v>
      </c>
      <c r="Z49" s="10">
        <f t="shared" si="16"/>
        <v>125361</v>
      </c>
      <c r="AA49" s="10">
        <f t="shared" ref="AA49:AG49" si="17">+SUM(AA41:AA48)</f>
        <v>197097</v>
      </c>
      <c r="AB49" s="10">
        <f t="shared" si="17"/>
        <v>274418</v>
      </c>
      <c r="AC49" s="10">
        <f t="shared" si="17"/>
        <v>248692</v>
      </c>
      <c r="AD49" s="10">
        <f t="shared" si="17"/>
        <v>154502</v>
      </c>
      <c r="AE49" s="10">
        <f t="shared" si="17"/>
        <v>193103</v>
      </c>
      <c r="AF49" s="10">
        <f t="shared" si="17"/>
        <v>274880</v>
      </c>
      <c r="AG49" s="10">
        <f t="shared" si="17"/>
        <v>259827</v>
      </c>
      <c r="AH49" s="10">
        <f t="shared" ref="AH49" si="18">+SUM(AH41:AH48)</f>
        <v>228794</v>
      </c>
    </row>
    <row r="50" spans="1:34" ht="24">
      <c r="A50" s="19" t="s">
        <v>40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</row>
    <row r="51" spans="1:34">
      <c r="A51" s="20" t="s">
        <v>41</v>
      </c>
      <c r="B51" s="10">
        <f>+B49+B50</f>
        <v>70885</v>
      </c>
      <c r="C51" s="10">
        <f t="shared" ref="C51:Z51" si="19">+C49+C50</f>
        <v>67947</v>
      </c>
      <c r="D51" s="10">
        <f t="shared" si="19"/>
        <v>93148</v>
      </c>
      <c r="E51" s="10">
        <f t="shared" si="19"/>
        <v>95792</v>
      </c>
      <c r="F51" s="10">
        <f t="shared" si="19"/>
        <v>76976</v>
      </c>
      <c r="G51" s="10">
        <f t="shared" si="19"/>
        <v>95214</v>
      </c>
      <c r="H51" s="10">
        <f t="shared" si="19"/>
        <v>189229</v>
      </c>
      <c r="I51" s="10">
        <f t="shared" si="19"/>
        <v>190678</v>
      </c>
      <c r="J51" s="10">
        <f t="shared" si="19"/>
        <v>129667</v>
      </c>
      <c r="K51" s="10">
        <f t="shared" si="19"/>
        <v>119914</v>
      </c>
      <c r="L51" s="10">
        <f t="shared" si="19"/>
        <v>170879</v>
      </c>
      <c r="M51" s="10">
        <f t="shared" si="19"/>
        <v>201083</v>
      </c>
      <c r="N51" s="10">
        <f t="shared" si="19"/>
        <v>110082</v>
      </c>
      <c r="O51" s="10">
        <f t="shared" si="19"/>
        <v>105540</v>
      </c>
      <c r="P51" s="10">
        <f t="shared" si="19"/>
        <v>153719</v>
      </c>
      <c r="Q51" s="10">
        <f t="shared" si="19"/>
        <v>169288</v>
      </c>
      <c r="R51" s="10">
        <f t="shared" si="19"/>
        <v>113733</v>
      </c>
      <c r="S51" s="10">
        <f t="shared" si="19"/>
        <v>149847</v>
      </c>
      <c r="T51" s="10">
        <f t="shared" si="19"/>
        <v>223615</v>
      </c>
      <c r="U51" s="10">
        <f t="shared" si="19"/>
        <v>204043</v>
      </c>
      <c r="V51" s="10">
        <f t="shared" si="19"/>
        <v>123527</v>
      </c>
      <c r="W51" s="10">
        <f t="shared" si="19"/>
        <v>132857</v>
      </c>
      <c r="X51" s="10">
        <f t="shared" si="19"/>
        <v>210546</v>
      </c>
      <c r="Y51" s="10">
        <f t="shared" si="19"/>
        <v>161608</v>
      </c>
      <c r="Z51" s="10">
        <f t="shared" si="19"/>
        <v>125361</v>
      </c>
      <c r="AA51" s="10">
        <f t="shared" ref="AA51:AG51" si="20">+AA49+AA50</f>
        <v>197097</v>
      </c>
      <c r="AB51" s="10">
        <f t="shared" si="20"/>
        <v>274418</v>
      </c>
      <c r="AC51" s="10">
        <f t="shared" si="20"/>
        <v>248692</v>
      </c>
      <c r="AD51" s="10">
        <f t="shared" si="20"/>
        <v>154502</v>
      </c>
      <c r="AE51" s="10">
        <f t="shared" si="20"/>
        <v>193103</v>
      </c>
      <c r="AF51" s="10">
        <f t="shared" si="20"/>
        <v>274880</v>
      </c>
      <c r="AG51" s="10">
        <f t="shared" si="20"/>
        <v>259827</v>
      </c>
      <c r="AH51" s="10">
        <f t="shared" ref="AH51" si="21">+AH49+AH50</f>
        <v>228794</v>
      </c>
    </row>
    <row r="52" spans="1:34">
      <c r="A52" s="9" t="s">
        <v>42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</row>
    <row r="53" spans="1:34">
      <c r="A53" s="17" t="s">
        <v>43</v>
      </c>
      <c r="B53" s="8">
        <v>25749</v>
      </c>
      <c r="C53" s="8">
        <v>24880</v>
      </c>
      <c r="D53" s="8">
        <v>24980</v>
      </c>
      <c r="E53" s="8">
        <v>24431</v>
      </c>
      <c r="F53" s="8">
        <v>13871</v>
      </c>
      <c r="G53" s="8">
        <v>14683</v>
      </c>
      <c r="H53" s="8">
        <v>13558</v>
      </c>
      <c r="I53" s="8">
        <v>15178</v>
      </c>
      <c r="J53" s="8">
        <v>55316</v>
      </c>
      <c r="K53" s="8">
        <v>51761</v>
      </c>
      <c r="L53" s="8">
        <v>50022</v>
      </c>
      <c r="M53" s="8">
        <v>55219</v>
      </c>
      <c r="N53" s="8">
        <v>48386</v>
      </c>
      <c r="O53" s="8">
        <v>48620</v>
      </c>
      <c r="P53" s="8">
        <v>61925</v>
      </c>
      <c r="Q53" s="8">
        <v>68654</v>
      </c>
      <c r="R53" s="8">
        <v>54538</v>
      </c>
      <c r="S53" s="8">
        <v>51708</v>
      </c>
      <c r="T53" s="8">
        <v>57630</v>
      </c>
      <c r="U53" s="8">
        <v>78593</v>
      </c>
      <c r="V53" s="8">
        <v>72824</v>
      </c>
      <c r="W53" s="8">
        <v>92326</v>
      </c>
      <c r="X53" s="8">
        <v>83966</v>
      </c>
      <c r="Y53" s="8">
        <v>114400</v>
      </c>
      <c r="Z53" s="8">
        <v>268408</v>
      </c>
      <c r="AA53" s="8">
        <v>323067</v>
      </c>
      <c r="AB53" s="8">
        <v>331443</v>
      </c>
      <c r="AC53" s="8">
        <v>326104</v>
      </c>
      <c r="AD53" s="8">
        <v>394544</v>
      </c>
      <c r="AE53" s="8">
        <v>310325</v>
      </c>
      <c r="AF53" s="8">
        <v>279524</v>
      </c>
      <c r="AG53" s="8">
        <v>292802</v>
      </c>
      <c r="AH53" s="8">
        <v>305092</v>
      </c>
    </row>
    <row r="54" spans="1:34">
      <c r="A54" s="17" t="s">
        <v>155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>
        <v>24433</v>
      </c>
      <c r="AG54" s="8">
        <v>20224</v>
      </c>
      <c r="AH54" s="8">
        <v>19799</v>
      </c>
    </row>
    <row r="55" spans="1:34">
      <c r="A55" s="17" t="s">
        <v>44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23</v>
      </c>
      <c r="M55" s="8">
        <v>20</v>
      </c>
      <c r="N55" s="8">
        <v>1194</v>
      </c>
      <c r="O55" s="8">
        <v>756</v>
      </c>
      <c r="P55" s="8">
        <v>756</v>
      </c>
      <c r="Q55" s="8">
        <v>756</v>
      </c>
      <c r="R55" s="8">
        <v>756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6506</v>
      </c>
      <c r="AB55" s="8">
        <v>6506</v>
      </c>
      <c r="AC55" s="8">
        <v>6506</v>
      </c>
      <c r="AD55" s="8">
        <v>6506</v>
      </c>
      <c r="AE55" s="8">
        <v>6506</v>
      </c>
      <c r="AF55" s="8">
        <v>6506</v>
      </c>
      <c r="AG55" s="8">
        <v>6506</v>
      </c>
      <c r="AH55" s="8">
        <v>6711</v>
      </c>
    </row>
    <row r="56" spans="1:34">
      <c r="A56" s="17" t="s">
        <v>45</v>
      </c>
      <c r="B56" s="8">
        <v>15959</v>
      </c>
      <c r="C56" s="8">
        <v>12703</v>
      </c>
      <c r="D56" s="8">
        <v>12551</v>
      </c>
      <c r="E56" s="8">
        <v>13079</v>
      </c>
      <c r="F56" s="8">
        <v>12537</v>
      </c>
      <c r="G56" s="8">
        <v>15958</v>
      </c>
      <c r="H56" s="8">
        <v>13687</v>
      </c>
      <c r="I56" s="8">
        <v>12536</v>
      </c>
      <c r="J56" s="8">
        <v>12535</v>
      </c>
      <c r="K56" s="8">
        <v>12494</v>
      </c>
      <c r="L56" s="8">
        <v>12488</v>
      </c>
      <c r="M56" s="8">
        <v>22473</v>
      </c>
      <c r="N56" s="8">
        <v>22464</v>
      </c>
      <c r="O56" s="8">
        <v>23539</v>
      </c>
      <c r="P56" s="8">
        <v>22734</v>
      </c>
      <c r="Q56" s="8">
        <v>22443</v>
      </c>
      <c r="R56" s="8">
        <v>25110</v>
      </c>
      <c r="S56" s="8">
        <v>11769</v>
      </c>
      <c r="T56" s="8">
        <v>11690</v>
      </c>
      <c r="U56" s="8">
        <v>11889</v>
      </c>
      <c r="V56" s="8">
        <v>13109</v>
      </c>
      <c r="W56" s="8">
        <v>11671</v>
      </c>
      <c r="X56" s="8">
        <v>12071</v>
      </c>
      <c r="Y56" s="8">
        <v>12248</v>
      </c>
      <c r="Z56" s="8">
        <v>13038</v>
      </c>
      <c r="AA56" s="8">
        <v>11424</v>
      </c>
      <c r="AB56" s="8">
        <v>8562</v>
      </c>
      <c r="AC56" s="8">
        <v>8654</v>
      </c>
      <c r="AD56" s="8">
        <v>9578</v>
      </c>
      <c r="AE56" s="8">
        <v>5776</v>
      </c>
      <c r="AF56" s="8">
        <v>5784</v>
      </c>
      <c r="AG56" s="8">
        <v>5458</v>
      </c>
      <c r="AH56" s="8">
        <v>5148</v>
      </c>
    </row>
    <row r="57" spans="1:34">
      <c r="A57" s="17" t="s">
        <v>46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76</v>
      </c>
      <c r="O57" s="8">
        <v>76</v>
      </c>
      <c r="P57" s="8">
        <v>76</v>
      </c>
      <c r="Q57" s="8">
        <v>76</v>
      </c>
      <c r="R57" s="8">
        <v>76</v>
      </c>
      <c r="S57" s="8">
        <v>76</v>
      </c>
      <c r="T57" s="8">
        <v>134</v>
      </c>
      <c r="U57" s="8">
        <v>136</v>
      </c>
      <c r="V57" s="8">
        <v>145</v>
      </c>
      <c r="W57" s="8">
        <v>150</v>
      </c>
      <c r="X57" s="8">
        <v>35</v>
      </c>
      <c r="Y57" s="8">
        <v>0</v>
      </c>
      <c r="Z57" s="8">
        <v>19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1222</v>
      </c>
      <c r="AG57" s="8">
        <v>1378</v>
      </c>
      <c r="AH57" s="8">
        <v>1401</v>
      </c>
    </row>
    <row r="58" spans="1:34">
      <c r="A58" s="17" t="s">
        <v>47</v>
      </c>
      <c r="B58" s="8">
        <v>6986</v>
      </c>
      <c r="C58" s="8">
        <v>8429</v>
      </c>
      <c r="D58" s="8">
        <v>9205</v>
      </c>
      <c r="E58" s="8">
        <v>8533</v>
      </c>
      <c r="F58" s="8">
        <v>9764</v>
      </c>
      <c r="G58" s="8">
        <v>9734</v>
      </c>
      <c r="H58" s="8">
        <v>15574</v>
      </c>
      <c r="I58" s="8">
        <v>14489</v>
      </c>
      <c r="J58" s="8">
        <v>15872</v>
      </c>
      <c r="K58" s="8">
        <v>17249</v>
      </c>
      <c r="L58" s="8">
        <v>21211</v>
      </c>
      <c r="M58" s="8">
        <v>19477</v>
      </c>
      <c r="N58" s="8">
        <v>19728</v>
      </c>
      <c r="O58" s="8">
        <v>23676</v>
      </c>
      <c r="P58" s="8">
        <v>26626</v>
      </c>
      <c r="Q58" s="8">
        <v>27728</v>
      </c>
      <c r="R58" s="8">
        <v>26233</v>
      </c>
      <c r="S58" s="8">
        <v>27885</v>
      </c>
      <c r="T58" s="8">
        <v>22680</v>
      </c>
      <c r="U58" s="8">
        <v>23403</v>
      </c>
      <c r="V58" s="8">
        <v>20119</v>
      </c>
      <c r="W58" s="8">
        <v>21333</v>
      </c>
      <c r="X58" s="8">
        <v>22495</v>
      </c>
      <c r="Y58" s="8">
        <v>20268</v>
      </c>
      <c r="Z58" s="8">
        <v>20695</v>
      </c>
      <c r="AA58" s="8">
        <v>107911</v>
      </c>
      <c r="AB58" s="8">
        <v>106966</v>
      </c>
      <c r="AC58" s="8">
        <v>99425</v>
      </c>
      <c r="AD58" s="8">
        <v>101487</v>
      </c>
      <c r="AE58" s="8">
        <v>109110</v>
      </c>
      <c r="AF58" s="8">
        <v>98879</v>
      </c>
      <c r="AG58" s="8">
        <v>107644</v>
      </c>
      <c r="AH58" s="8">
        <v>103956</v>
      </c>
    </row>
    <row r="59" spans="1:34">
      <c r="A59" s="17" t="s">
        <v>48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</row>
    <row r="60" spans="1:34">
      <c r="A60" s="17" t="s">
        <v>49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24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</row>
    <row r="61" spans="1:34">
      <c r="A61" s="20" t="s">
        <v>50</v>
      </c>
      <c r="B61" s="10">
        <f>+SUM(B53:B60)</f>
        <v>48694</v>
      </c>
      <c r="C61" s="10">
        <f t="shared" ref="C61:Z61" si="22">+SUM(C53:C60)</f>
        <v>46012</v>
      </c>
      <c r="D61" s="10">
        <f t="shared" si="22"/>
        <v>46736</v>
      </c>
      <c r="E61" s="10">
        <f t="shared" si="22"/>
        <v>46043</v>
      </c>
      <c r="F61" s="10">
        <f t="shared" si="22"/>
        <v>36172</v>
      </c>
      <c r="G61" s="10">
        <f t="shared" si="22"/>
        <v>40375</v>
      </c>
      <c r="H61" s="10">
        <f t="shared" si="22"/>
        <v>42819</v>
      </c>
      <c r="I61" s="10">
        <f t="shared" si="22"/>
        <v>42203</v>
      </c>
      <c r="J61" s="10">
        <f t="shared" si="22"/>
        <v>83723</v>
      </c>
      <c r="K61" s="10">
        <f t="shared" si="22"/>
        <v>81528</v>
      </c>
      <c r="L61" s="10">
        <f t="shared" si="22"/>
        <v>83744</v>
      </c>
      <c r="M61" s="10">
        <f t="shared" si="22"/>
        <v>97189</v>
      </c>
      <c r="N61" s="10">
        <f t="shared" si="22"/>
        <v>91848</v>
      </c>
      <c r="O61" s="10">
        <f t="shared" si="22"/>
        <v>96667</v>
      </c>
      <c r="P61" s="10">
        <f t="shared" si="22"/>
        <v>112117</v>
      </c>
      <c r="Q61" s="10">
        <f t="shared" si="22"/>
        <v>119657</v>
      </c>
      <c r="R61" s="10">
        <f t="shared" si="22"/>
        <v>106713</v>
      </c>
      <c r="S61" s="10">
        <f t="shared" si="22"/>
        <v>91438</v>
      </c>
      <c r="T61" s="10">
        <f t="shared" si="22"/>
        <v>92134</v>
      </c>
      <c r="U61" s="10">
        <f t="shared" si="22"/>
        <v>114021</v>
      </c>
      <c r="V61" s="10">
        <f t="shared" si="22"/>
        <v>106197</v>
      </c>
      <c r="W61" s="10">
        <f t="shared" si="22"/>
        <v>125480</v>
      </c>
      <c r="X61" s="10">
        <f t="shared" si="22"/>
        <v>118567</v>
      </c>
      <c r="Y61" s="10">
        <f t="shared" si="22"/>
        <v>146916</v>
      </c>
      <c r="Z61" s="10">
        <f t="shared" si="22"/>
        <v>302160</v>
      </c>
      <c r="AA61" s="10">
        <f t="shared" ref="AA61:AG61" si="23">+SUM(AA53:AA60)</f>
        <v>448908</v>
      </c>
      <c r="AB61" s="10">
        <f t="shared" si="23"/>
        <v>453477</v>
      </c>
      <c r="AC61" s="10">
        <f t="shared" si="23"/>
        <v>440689</v>
      </c>
      <c r="AD61" s="10">
        <f t="shared" si="23"/>
        <v>512115</v>
      </c>
      <c r="AE61" s="10">
        <f t="shared" si="23"/>
        <v>431717</v>
      </c>
      <c r="AF61" s="10">
        <f t="shared" si="23"/>
        <v>416348</v>
      </c>
      <c r="AG61" s="10">
        <f t="shared" si="23"/>
        <v>434012</v>
      </c>
      <c r="AH61" s="10">
        <f t="shared" ref="AH61" si="24">+SUM(AH53:AH60)</f>
        <v>442107</v>
      </c>
    </row>
    <row r="62" spans="1:34">
      <c r="A62" s="9" t="s">
        <v>51</v>
      </c>
      <c r="B62" s="10">
        <f>+B51+B61</f>
        <v>119579</v>
      </c>
      <c r="C62" s="10">
        <f t="shared" ref="C62:Z62" si="25">+C51+C61</f>
        <v>113959</v>
      </c>
      <c r="D62" s="10">
        <f t="shared" si="25"/>
        <v>139884</v>
      </c>
      <c r="E62" s="10">
        <f t="shared" si="25"/>
        <v>141835</v>
      </c>
      <c r="F62" s="10">
        <f t="shared" si="25"/>
        <v>113148</v>
      </c>
      <c r="G62" s="10">
        <f t="shared" si="25"/>
        <v>135589</v>
      </c>
      <c r="H62" s="10">
        <f t="shared" si="25"/>
        <v>232048</v>
      </c>
      <c r="I62" s="10">
        <f t="shared" si="25"/>
        <v>232881</v>
      </c>
      <c r="J62" s="10">
        <f t="shared" si="25"/>
        <v>213390</v>
      </c>
      <c r="K62" s="10">
        <f t="shared" si="25"/>
        <v>201442</v>
      </c>
      <c r="L62" s="10">
        <f t="shared" si="25"/>
        <v>254623</v>
      </c>
      <c r="M62" s="10">
        <f t="shared" si="25"/>
        <v>298272</v>
      </c>
      <c r="N62" s="10">
        <f t="shared" si="25"/>
        <v>201930</v>
      </c>
      <c r="O62" s="10">
        <f t="shared" si="25"/>
        <v>202207</v>
      </c>
      <c r="P62" s="10">
        <f t="shared" si="25"/>
        <v>265836</v>
      </c>
      <c r="Q62" s="10">
        <f t="shared" si="25"/>
        <v>288945</v>
      </c>
      <c r="R62" s="10">
        <f t="shared" si="25"/>
        <v>220446</v>
      </c>
      <c r="S62" s="10">
        <f t="shared" si="25"/>
        <v>241285</v>
      </c>
      <c r="T62" s="10">
        <f t="shared" si="25"/>
        <v>315749</v>
      </c>
      <c r="U62" s="10">
        <f t="shared" si="25"/>
        <v>318064</v>
      </c>
      <c r="V62" s="10">
        <f t="shared" si="25"/>
        <v>229724</v>
      </c>
      <c r="W62" s="10">
        <f t="shared" si="25"/>
        <v>258337</v>
      </c>
      <c r="X62" s="10">
        <f t="shared" si="25"/>
        <v>329113</v>
      </c>
      <c r="Y62" s="10">
        <f t="shared" si="25"/>
        <v>308524</v>
      </c>
      <c r="Z62" s="10">
        <f t="shared" si="25"/>
        <v>427521</v>
      </c>
      <c r="AA62" s="10">
        <f t="shared" ref="AA62:AG62" si="26">+AA51+AA61</f>
        <v>646005</v>
      </c>
      <c r="AB62" s="10">
        <f t="shared" si="26"/>
        <v>727895</v>
      </c>
      <c r="AC62" s="10">
        <f t="shared" si="26"/>
        <v>689381</v>
      </c>
      <c r="AD62" s="10">
        <f t="shared" si="26"/>
        <v>666617</v>
      </c>
      <c r="AE62" s="10">
        <f t="shared" si="26"/>
        <v>624820</v>
      </c>
      <c r="AF62" s="10">
        <f t="shared" si="26"/>
        <v>691228</v>
      </c>
      <c r="AG62" s="10">
        <f t="shared" si="26"/>
        <v>693839</v>
      </c>
      <c r="AH62" s="10">
        <f t="shared" ref="AH62" si="27">+AH51+AH61</f>
        <v>670901</v>
      </c>
    </row>
    <row r="63" spans="1:34">
      <c r="A63" s="6" t="s">
        <v>52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</row>
    <row r="64" spans="1:34">
      <c r="A64" s="12" t="s">
        <v>53</v>
      </c>
      <c r="B64" s="8">
        <v>20593</v>
      </c>
      <c r="C64" s="8">
        <v>34374</v>
      </c>
      <c r="D64" s="8">
        <v>34374</v>
      </c>
      <c r="E64" s="8">
        <v>34374</v>
      </c>
      <c r="F64" s="8">
        <v>85616</v>
      </c>
      <c r="G64" s="8">
        <v>136411</v>
      </c>
      <c r="H64" s="8">
        <v>136411</v>
      </c>
      <c r="I64" s="8">
        <v>136411</v>
      </c>
      <c r="J64" s="8">
        <v>136411</v>
      </c>
      <c r="K64" s="8">
        <v>136411</v>
      </c>
      <c r="L64" s="8">
        <v>136411</v>
      </c>
      <c r="M64" s="8">
        <v>136411</v>
      </c>
      <c r="N64" s="8">
        <v>136411</v>
      </c>
      <c r="O64" s="8">
        <v>136411</v>
      </c>
      <c r="P64" s="8">
        <v>136411</v>
      </c>
      <c r="Q64" s="8">
        <v>136411</v>
      </c>
      <c r="R64" s="8">
        <v>136411</v>
      </c>
      <c r="S64" s="8">
        <v>136411</v>
      </c>
      <c r="T64" s="8">
        <v>136411</v>
      </c>
      <c r="U64" s="8">
        <v>136411</v>
      </c>
      <c r="V64" s="8">
        <v>136411</v>
      </c>
      <c r="W64" s="8">
        <v>136411</v>
      </c>
      <c r="X64" s="8">
        <v>135149</v>
      </c>
      <c r="Y64" s="8">
        <v>135149</v>
      </c>
      <c r="Z64" s="8">
        <v>135149</v>
      </c>
      <c r="AA64" s="8">
        <v>347191</v>
      </c>
      <c r="AB64" s="8">
        <v>347191</v>
      </c>
      <c r="AC64" s="8">
        <v>347191</v>
      </c>
      <c r="AD64" s="8">
        <v>342970</v>
      </c>
      <c r="AE64" s="8">
        <v>472212</v>
      </c>
      <c r="AF64" s="8">
        <v>472212</v>
      </c>
      <c r="AG64" s="8">
        <v>472212</v>
      </c>
      <c r="AH64" s="8">
        <v>472212</v>
      </c>
    </row>
    <row r="65" spans="1:34">
      <c r="A65" s="12" t="s">
        <v>54</v>
      </c>
      <c r="B65" s="8">
        <v>17666</v>
      </c>
      <c r="C65" s="8">
        <v>15737</v>
      </c>
      <c r="D65" s="8">
        <v>20418</v>
      </c>
      <c r="E65" s="8">
        <v>24745</v>
      </c>
      <c r="F65" s="8">
        <v>25405</v>
      </c>
      <c r="G65" s="8">
        <v>23940</v>
      </c>
      <c r="H65" s="8">
        <v>28395</v>
      </c>
      <c r="I65" s="8">
        <v>33718</v>
      </c>
      <c r="J65" s="8">
        <v>34567</v>
      </c>
      <c r="K65" s="8">
        <v>30806</v>
      </c>
      <c r="L65" s="8">
        <v>37155</v>
      </c>
      <c r="M65" s="8">
        <v>22529</v>
      </c>
      <c r="N65" s="8">
        <v>23101</v>
      </c>
      <c r="O65" s="8">
        <v>41023</v>
      </c>
      <c r="P65" s="8">
        <v>25302</v>
      </c>
      <c r="Q65" s="8">
        <v>35213</v>
      </c>
      <c r="R65" s="8">
        <v>39326</v>
      </c>
      <c r="S65" s="8">
        <v>39141</v>
      </c>
      <c r="T65" s="8">
        <v>56218</v>
      </c>
      <c r="U65" s="8">
        <v>49773</v>
      </c>
      <c r="V65" s="8">
        <v>57467</v>
      </c>
      <c r="W65" s="8">
        <v>62020</v>
      </c>
      <c r="X65" s="8">
        <v>70503</v>
      </c>
      <c r="Y65" s="8">
        <v>82373</v>
      </c>
      <c r="Z65" s="8">
        <v>75199</v>
      </c>
      <c r="AA65" s="8">
        <v>146333</v>
      </c>
      <c r="AB65" s="8">
        <v>135518</v>
      </c>
      <c r="AC65" s="8">
        <v>129489</v>
      </c>
      <c r="AD65" s="8">
        <v>119317</v>
      </c>
      <c r="AE65" s="8">
        <v>141440</v>
      </c>
      <c r="AF65" s="8">
        <v>134701</v>
      </c>
      <c r="AG65" s="8">
        <v>136083</v>
      </c>
      <c r="AH65" s="8">
        <v>137203</v>
      </c>
    </row>
    <row r="66" spans="1:34">
      <c r="A66" s="12" t="s">
        <v>55</v>
      </c>
      <c r="B66" s="8">
        <v>0</v>
      </c>
      <c r="C66" s="8">
        <v>51242</v>
      </c>
      <c r="D66" s="8">
        <v>51242</v>
      </c>
      <c r="E66" s="8">
        <v>51242</v>
      </c>
      <c r="F66" s="8">
        <v>0</v>
      </c>
      <c r="G66" s="8">
        <v>-1262</v>
      </c>
      <c r="H66" s="8">
        <v>-1262</v>
      </c>
      <c r="I66" s="8">
        <v>-1262</v>
      </c>
      <c r="J66" s="8">
        <v>-1262</v>
      </c>
      <c r="K66" s="8">
        <v>-1262</v>
      </c>
      <c r="L66" s="8">
        <v>-1262</v>
      </c>
      <c r="M66" s="8">
        <v>-1262</v>
      </c>
      <c r="N66" s="8">
        <v>-1262</v>
      </c>
      <c r="O66" s="8">
        <v>-1262</v>
      </c>
      <c r="P66" s="8">
        <v>-1262</v>
      </c>
      <c r="Q66" s="8">
        <v>-1262</v>
      </c>
      <c r="R66" s="8">
        <v>-1262</v>
      </c>
      <c r="S66" s="8">
        <v>-1262</v>
      </c>
      <c r="T66" s="8">
        <v>-1262</v>
      </c>
      <c r="U66" s="8">
        <v>-1262</v>
      </c>
      <c r="V66" s="8">
        <v>-1262</v>
      </c>
      <c r="W66" s="8">
        <v>-1262</v>
      </c>
      <c r="X66" s="8">
        <v>0</v>
      </c>
      <c r="Y66" s="8">
        <v>0</v>
      </c>
      <c r="Z66" s="8">
        <v>0</v>
      </c>
      <c r="AA66" s="8">
        <v>-4221</v>
      </c>
      <c r="AB66" s="8">
        <v>-4221</v>
      </c>
      <c r="AC66" s="8">
        <v>-4221</v>
      </c>
      <c r="AD66" s="8">
        <v>0</v>
      </c>
      <c r="AE66" s="8">
        <v>3751</v>
      </c>
      <c r="AF66" s="8">
        <v>3751</v>
      </c>
      <c r="AG66" s="8">
        <v>3751</v>
      </c>
      <c r="AH66" s="8">
        <v>3751</v>
      </c>
    </row>
    <row r="67" spans="1:34">
      <c r="A67" s="12" t="s">
        <v>56</v>
      </c>
      <c r="B67" s="8">
        <v>0</v>
      </c>
      <c r="C67" s="8">
        <v>0</v>
      </c>
      <c r="D67" s="8">
        <v>0</v>
      </c>
      <c r="E67" s="8">
        <v>0</v>
      </c>
      <c r="F67" s="8">
        <v>-37</v>
      </c>
      <c r="G67" s="8">
        <v>-37</v>
      </c>
      <c r="H67" s="8">
        <v>-31</v>
      </c>
      <c r="I67" s="8">
        <v>-31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</row>
    <row r="68" spans="1:34">
      <c r="A68" s="12" t="s">
        <v>57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</row>
    <row r="69" spans="1:34">
      <c r="A69" s="12" t="s">
        <v>58</v>
      </c>
      <c r="B69" s="8">
        <v>468</v>
      </c>
      <c r="C69" s="8">
        <v>1380</v>
      </c>
      <c r="D69" s="8">
        <v>1189</v>
      </c>
      <c r="E69" s="8">
        <v>769</v>
      </c>
      <c r="F69" s="8">
        <v>-161</v>
      </c>
      <c r="G69" s="8">
        <v>728</v>
      </c>
      <c r="H69" s="8">
        <v>416</v>
      </c>
      <c r="I69" s="8">
        <v>1039</v>
      </c>
      <c r="J69" s="8">
        <v>522</v>
      </c>
      <c r="K69" s="8">
        <v>-1281</v>
      </c>
      <c r="L69" s="8">
        <v>-3393</v>
      </c>
      <c r="M69" s="8">
        <v>14409</v>
      </c>
      <c r="N69" s="8">
        <v>12887</v>
      </c>
      <c r="O69" s="8">
        <v>-7866</v>
      </c>
      <c r="P69" s="8">
        <v>14403</v>
      </c>
      <c r="Q69" s="8">
        <v>21331</v>
      </c>
      <c r="R69" s="8">
        <v>27940</v>
      </c>
      <c r="S69" s="8">
        <v>28182</v>
      </c>
      <c r="T69" s="8">
        <v>-4919</v>
      </c>
      <c r="U69" s="8">
        <v>23655</v>
      </c>
      <c r="V69" s="8">
        <v>25082</v>
      </c>
      <c r="W69" s="8">
        <v>27264</v>
      </c>
      <c r="X69" s="8">
        <v>1165</v>
      </c>
      <c r="Y69" s="8">
        <v>204</v>
      </c>
      <c r="Z69" s="8">
        <v>-5682</v>
      </c>
      <c r="AA69" s="8">
        <v>-6919</v>
      </c>
      <c r="AB69" s="8">
        <v>-11806</v>
      </c>
      <c r="AC69" s="8">
        <v>-11278</v>
      </c>
      <c r="AD69" s="8">
        <v>-11448</v>
      </c>
      <c r="AE69" s="8">
        <v>-15924</v>
      </c>
      <c r="AF69" s="8">
        <v>-15941</v>
      </c>
      <c r="AG69" s="8">
        <v>-28461</v>
      </c>
      <c r="AH69" s="8">
        <v>-25885</v>
      </c>
    </row>
    <row r="70" spans="1:34" ht="24">
      <c r="A70" s="9" t="s">
        <v>59</v>
      </c>
      <c r="B70" s="10">
        <f>+SUM(B64:B69)</f>
        <v>38727</v>
      </c>
      <c r="C70" s="10">
        <f t="shared" ref="C70:Z70" si="28">+SUM(C64:C69)</f>
        <v>102733</v>
      </c>
      <c r="D70" s="10">
        <f t="shared" si="28"/>
        <v>107223</v>
      </c>
      <c r="E70" s="10">
        <f t="shared" si="28"/>
        <v>111130</v>
      </c>
      <c r="F70" s="10">
        <f t="shared" si="28"/>
        <v>110823</v>
      </c>
      <c r="G70" s="10">
        <f t="shared" si="28"/>
        <v>159780</v>
      </c>
      <c r="H70" s="10">
        <f t="shared" si="28"/>
        <v>163929</v>
      </c>
      <c r="I70" s="10">
        <f t="shared" si="28"/>
        <v>169875</v>
      </c>
      <c r="J70" s="10">
        <f t="shared" si="28"/>
        <v>170238</v>
      </c>
      <c r="K70" s="10">
        <f t="shared" si="28"/>
        <v>164674</v>
      </c>
      <c r="L70" s="10">
        <f t="shared" si="28"/>
        <v>168911</v>
      </c>
      <c r="M70" s="10">
        <f t="shared" si="28"/>
        <v>172087</v>
      </c>
      <c r="N70" s="10">
        <f t="shared" si="28"/>
        <v>171137</v>
      </c>
      <c r="O70" s="10">
        <f t="shared" si="28"/>
        <v>168306</v>
      </c>
      <c r="P70" s="10">
        <f t="shared" si="28"/>
        <v>174854</v>
      </c>
      <c r="Q70" s="10">
        <f t="shared" si="28"/>
        <v>191693</v>
      </c>
      <c r="R70" s="10">
        <f t="shared" si="28"/>
        <v>202415</v>
      </c>
      <c r="S70" s="10">
        <f t="shared" si="28"/>
        <v>202472</v>
      </c>
      <c r="T70" s="10">
        <f t="shared" si="28"/>
        <v>186448</v>
      </c>
      <c r="U70" s="10">
        <f t="shared" si="28"/>
        <v>208577</v>
      </c>
      <c r="V70" s="10">
        <f t="shared" si="28"/>
        <v>217698</v>
      </c>
      <c r="W70" s="10">
        <f t="shared" si="28"/>
        <v>224433</v>
      </c>
      <c r="X70" s="10">
        <f t="shared" si="28"/>
        <v>206817</v>
      </c>
      <c r="Y70" s="10">
        <f t="shared" si="28"/>
        <v>217726</v>
      </c>
      <c r="Z70" s="10">
        <f t="shared" si="28"/>
        <v>204666</v>
      </c>
      <c r="AA70" s="10">
        <f t="shared" ref="AA70:AG70" si="29">+SUM(AA64:AA69)</f>
        <v>482384</v>
      </c>
      <c r="AB70" s="10">
        <f t="shared" si="29"/>
        <v>466682</v>
      </c>
      <c r="AC70" s="10">
        <f t="shared" si="29"/>
        <v>461181</v>
      </c>
      <c r="AD70" s="10">
        <f t="shared" si="29"/>
        <v>450839</v>
      </c>
      <c r="AE70" s="10">
        <f t="shared" si="29"/>
        <v>601479</v>
      </c>
      <c r="AF70" s="10">
        <f t="shared" si="29"/>
        <v>594723</v>
      </c>
      <c r="AG70" s="10">
        <f t="shared" si="29"/>
        <v>583585</v>
      </c>
      <c r="AH70" s="10">
        <f t="shared" ref="AH70" si="30">+SUM(AH64:AH69)</f>
        <v>587281</v>
      </c>
    </row>
    <row r="71" spans="1:34">
      <c r="A71" s="12" t="s">
        <v>60</v>
      </c>
      <c r="B71" s="8">
        <v>17759</v>
      </c>
      <c r="C71" s="8">
        <v>17468</v>
      </c>
      <c r="D71" s="8">
        <v>18378</v>
      </c>
      <c r="E71" s="8">
        <v>17798</v>
      </c>
      <c r="F71" s="8">
        <v>21570</v>
      </c>
      <c r="G71" s="8">
        <v>21596</v>
      </c>
      <c r="H71" s="8">
        <v>23745</v>
      </c>
      <c r="I71" s="8">
        <v>24729</v>
      </c>
      <c r="J71" s="8">
        <v>27396</v>
      </c>
      <c r="K71" s="8">
        <v>25934</v>
      </c>
      <c r="L71" s="8">
        <v>26934</v>
      </c>
      <c r="M71" s="8">
        <v>25293</v>
      </c>
      <c r="N71" s="8">
        <v>27410</v>
      </c>
      <c r="O71" s="8">
        <v>25800</v>
      </c>
      <c r="P71" s="8">
        <v>30213</v>
      </c>
      <c r="Q71" s="8">
        <v>32706</v>
      </c>
      <c r="R71" s="8">
        <v>34185</v>
      </c>
      <c r="S71" s="8">
        <v>33230</v>
      </c>
      <c r="T71" s="8">
        <v>29648</v>
      </c>
      <c r="U71" s="8">
        <v>31223</v>
      </c>
      <c r="V71" s="8">
        <v>31982</v>
      </c>
      <c r="W71" s="8">
        <v>32287</v>
      </c>
      <c r="X71" s="8">
        <v>36758</v>
      </c>
      <c r="Y71" s="8">
        <v>36617</v>
      </c>
      <c r="Z71" s="8">
        <v>42875</v>
      </c>
      <c r="AA71" s="8">
        <v>48895</v>
      </c>
      <c r="AB71" s="8">
        <v>52743</v>
      </c>
      <c r="AC71" s="8">
        <v>55761</v>
      </c>
      <c r="AD71" s="8">
        <v>54266</v>
      </c>
      <c r="AE71" s="8">
        <v>58704</v>
      </c>
      <c r="AF71" s="8">
        <v>63393</v>
      </c>
      <c r="AG71" s="8">
        <v>66964</v>
      </c>
      <c r="AH71" s="8">
        <v>70340</v>
      </c>
    </row>
    <row r="72" spans="1:34">
      <c r="A72" s="9" t="s">
        <v>61</v>
      </c>
      <c r="B72" s="10">
        <f t="shared" ref="B72:AD72" si="31">B71+B70</f>
        <v>56486</v>
      </c>
      <c r="C72" s="10">
        <f t="shared" si="31"/>
        <v>120201</v>
      </c>
      <c r="D72" s="10">
        <f t="shared" si="31"/>
        <v>125601</v>
      </c>
      <c r="E72" s="10">
        <f t="shared" si="31"/>
        <v>128928</v>
      </c>
      <c r="F72" s="10">
        <f t="shared" si="31"/>
        <v>132393</v>
      </c>
      <c r="G72" s="10">
        <f t="shared" si="31"/>
        <v>181376</v>
      </c>
      <c r="H72" s="10">
        <f t="shared" si="31"/>
        <v>187674</v>
      </c>
      <c r="I72" s="10">
        <f t="shared" si="31"/>
        <v>194604</v>
      </c>
      <c r="J72" s="10">
        <f t="shared" si="31"/>
        <v>197634</v>
      </c>
      <c r="K72" s="10">
        <f t="shared" si="31"/>
        <v>190608</v>
      </c>
      <c r="L72" s="10">
        <f t="shared" si="31"/>
        <v>195845</v>
      </c>
      <c r="M72" s="10">
        <f t="shared" si="31"/>
        <v>197380</v>
      </c>
      <c r="N72" s="10">
        <f t="shared" si="31"/>
        <v>198547</v>
      </c>
      <c r="O72" s="10">
        <f t="shared" si="31"/>
        <v>194106</v>
      </c>
      <c r="P72" s="10">
        <f t="shared" si="31"/>
        <v>205067</v>
      </c>
      <c r="Q72" s="10">
        <f t="shared" si="31"/>
        <v>224399</v>
      </c>
      <c r="R72" s="10">
        <f t="shared" si="31"/>
        <v>236600</v>
      </c>
      <c r="S72" s="10">
        <f t="shared" si="31"/>
        <v>235702</v>
      </c>
      <c r="T72" s="10">
        <f t="shared" si="31"/>
        <v>216096</v>
      </c>
      <c r="U72" s="10">
        <f t="shared" si="31"/>
        <v>239800</v>
      </c>
      <c r="V72" s="10">
        <f t="shared" si="31"/>
        <v>249680</v>
      </c>
      <c r="W72" s="10">
        <f t="shared" si="31"/>
        <v>256720</v>
      </c>
      <c r="X72" s="10">
        <f t="shared" si="31"/>
        <v>243575</v>
      </c>
      <c r="Y72" s="10">
        <f t="shared" si="31"/>
        <v>254343</v>
      </c>
      <c r="Z72" s="10">
        <f t="shared" si="31"/>
        <v>247541</v>
      </c>
      <c r="AA72" s="10">
        <f t="shared" si="31"/>
        <v>531279</v>
      </c>
      <c r="AB72" s="10">
        <f t="shared" si="31"/>
        <v>519425</v>
      </c>
      <c r="AC72" s="10">
        <f t="shared" si="31"/>
        <v>516942</v>
      </c>
      <c r="AD72" s="10">
        <f t="shared" si="31"/>
        <v>505105</v>
      </c>
      <c r="AE72" s="10">
        <f t="shared" ref="AE72:AF72" si="32">AE71+AE70</f>
        <v>660183</v>
      </c>
      <c r="AF72" s="10">
        <f t="shared" si="32"/>
        <v>658116</v>
      </c>
      <c r="AG72" s="10">
        <f t="shared" ref="AG72:AH72" si="33">AG71+AG70</f>
        <v>650549</v>
      </c>
      <c r="AH72" s="10">
        <f t="shared" si="33"/>
        <v>657621</v>
      </c>
    </row>
    <row r="73" spans="1:34">
      <c r="A73" s="21" t="s">
        <v>62</v>
      </c>
      <c r="B73" s="10">
        <f t="shared" ref="B73:AD73" si="34">+B62+B70+B71</f>
        <v>176065</v>
      </c>
      <c r="C73" s="10">
        <f t="shared" si="34"/>
        <v>234160</v>
      </c>
      <c r="D73" s="10">
        <f t="shared" si="34"/>
        <v>265485</v>
      </c>
      <c r="E73" s="10">
        <f t="shared" si="34"/>
        <v>270763</v>
      </c>
      <c r="F73" s="10">
        <f t="shared" si="34"/>
        <v>245541</v>
      </c>
      <c r="G73" s="10">
        <f t="shared" si="34"/>
        <v>316965</v>
      </c>
      <c r="H73" s="10">
        <f t="shared" si="34"/>
        <v>419722</v>
      </c>
      <c r="I73" s="10">
        <f t="shared" si="34"/>
        <v>427485</v>
      </c>
      <c r="J73" s="10">
        <f t="shared" si="34"/>
        <v>411024</v>
      </c>
      <c r="K73" s="10">
        <f t="shared" si="34"/>
        <v>392050</v>
      </c>
      <c r="L73" s="10">
        <f t="shared" si="34"/>
        <v>450468</v>
      </c>
      <c r="M73" s="10">
        <f t="shared" si="34"/>
        <v>495652</v>
      </c>
      <c r="N73" s="10">
        <f t="shared" si="34"/>
        <v>400477</v>
      </c>
      <c r="O73" s="10">
        <f t="shared" si="34"/>
        <v>396313</v>
      </c>
      <c r="P73" s="10">
        <f t="shared" si="34"/>
        <v>470903</v>
      </c>
      <c r="Q73" s="10">
        <f t="shared" si="34"/>
        <v>513344</v>
      </c>
      <c r="R73" s="10">
        <f t="shared" si="34"/>
        <v>457046</v>
      </c>
      <c r="S73" s="10">
        <f t="shared" si="34"/>
        <v>476987</v>
      </c>
      <c r="T73" s="10">
        <f t="shared" si="34"/>
        <v>531845</v>
      </c>
      <c r="U73" s="10">
        <f t="shared" si="34"/>
        <v>557864</v>
      </c>
      <c r="V73" s="10">
        <f t="shared" si="34"/>
        <v>479404</v>
      </c>
      <c r="W73" s="10">
        <f t="shared" si="34"/>
        <v>515057</v>
      </c>
      <c r="X73" s="10">
        <f t="shared" si="34"/>
        <v>572688</v>
      </c>
      <c r="Y73" s="10">
        <f t="shared" si="34"/>
        <v>562867</v>
      </c>
      <c r="Z73" s="10">
        <f t="shared" si="34"/>
        <v>675062</v>
      </c>
      <c r="AA73" s="10">
        <f t="shared" si="34"/>
        <v>1177284</v>
      </c>
      <c r="AB73" s="10">
        <f t="shared" si="34"/>
        <v>1247320</v>
      </c>
      <c r="AC73" s="10">
        <f t="shared" si="34"/>
        <v>1206323</v>
      </c>
      <c r="AD73" s="10">
        <f t="shared" si="34"/>
        <v>1171722</v>
      </c>
      <c r="AE73" s="10">
        <f t="shared" ref="AE73:AF73" si="35">+AE62+AE70+AE71</f>
        <v>1285003</v>
      </c>
      <c r="AF73" s="10">
        <f t="shared" si="35"/>
        <v>1349344</v>
      </c>
      <c r="AG73" s="10">
        <f t="shared" ref="AG73:AH73" si="36">+AG62+AG70+AG71</f>
        <v>1344388</v>
      </c>
      <c r="AH73" s="10">
        <f t="shared" si="36"/>
        <v>1328522</v>
      </c>
    </row>
    <row r="74" spans="1:34">
      <c r="A74" s="22"/>
      <c r="B74" s="22"/>
    </row>
    <row r="75" spans="1:34">
      <c r="A75" s="22"/>
      <c r="B75" s="22"/>
    </row>
    <row r="76" spans="1:34">
      <c r="A76" s="40" t="s">
        <v>108</v>
      </c>
      <c r="B76" s="35">
        <v>40909</v>
      </c>
      <c r="C76" s="35">
        <v>40909</v>
      </c>
      <c r="D76" s="35">
        <v>40909</v>
      </c>
      <c r="E76" s="35">
        <v>41275</v>
      </c>
      <c r="F76" s="35">
        <v>41275</v>
      </c>
      <c r="G76" s="35">
        <v>41275</v>
      </c>
      <c r="H76" s="35">
        <v>41275</v>
      </c>
      <c r="I76" s="35">
        <v>41640</v>
      </c>
      <c r="J76" s="35">
        <v>41640</v>
      </c>
      <c r="K76" s="35">
        <v>41640</v>
      </c>
      <c r="L76" s="35">
        <v>41640</v>
      </c>
      <c r="M76" s="35">
        <v>42005</v>
      </c>
      <c r="N76" s="35">
        <v>42005</v>
      </c>
      <c r="O76" s="35">
        <v>42005</v>
      </c>
      <c r="P76" s="35">
        <v>42005</v>
      </c>
      <c r="Q76" s="35">
        <v>42370</v>
      </c>
      <c r="R76" s="35">
        <v>42370</v>
      </c>
      <c r="S76" s="35">
        <v>42370</v>
      </c>
      <c r="T76" s="35">
        <v>42370</v>
      </c>
      <c r="U76" s="35">
        <v>42736</v>
      </c>
      <c r="V76" s="35">
        <v>42736</v>
      </c>
      <c r="W76" s="35">
        <v>42736</v>
      </c>
      <c r="X76" s="35">
        <v>42736</v>
      </c>
      <c r="Y76" s="35">
        <v>43101</v>
      </c>
      <c r="Z76" s="35">
        <v>43101</v>
      </c>
      <c r="AA76" s="35">
        <v>43101</v>
      </c>
      <c r="AB76" s="35">
        <v>43101</v>
      </c>
      <c r="AC76" s="35">
        <v>43466</v>
      </c>
      <c r="AD76" s="35">
        <v>43466</v>
      </c>
      <c r="AE76" s="35">
        <v>43466</v>
      </c>
      <c r="AF76" s="35">
        <v>43466</v>
      </c>
      <c r="AG76" s="35">
        <v>43831</v>
      </c>
      <c r="AH76" s="35">
        <v>43831</v>
      </c>
    </row>
    <row r="77" spans="1:34">
      <c r="A77" s="41"/>
      <c r="B77" s="38">
        <f t="shared" ref="B77:Z77" si="37">+B6</f>
        <v>41090</v>
      </c>
      <c r="C77" s="38">
        <f t="shared" si="37"/>
        <v>41182</v>
      </c>
      <c r="D77" s="38">
        <f t="shared" si="37"/>
        <v>41274</v>
      </c>
      <c r="E77" s="38">
        <f t="shared" si="37"/>
        <v>41364</v>
      </c>
      <c r="F77" s="38">
        <f t="shared" si="37"/>
        <v>41455</v>
      </c>
      <c r="G77" s="38">
        <f t="shared" si="37"/>
        <v>41547</v>
      </c>
      <c r="H77" s="38">
        <f t="shared" si="37"/>
        <v>41639</v>
      </c>
      <c r="I77" s="38">
        <f t="shared" si="37"/>
        <v>41729</v>
      </c>
      <c r="J77" s="38">
        <f t="shared" si="37"/>
        <v>41820</v>
      </c>
      <c r="K77" s="38">
        <f t="shared" si="37"/>
        <v>41912</v>
      </c>
      <c r="L77" s="38">
        <f t="shared" si="37"/>
        <v>42004</v>
      </c>
      <c r="M77" s="38">
        <f t="shared" si="37"/>
        <v>42094</v>
      </c>
      <c r="N77" s="38">
        <f t="shared" si="37"/>
        <v>42185</v>
      </c>
      <c r="O77" s="38">
        <f t="shared" si="37"/>
        <v>42277</v>
      </c>
      <c r="P77" s="38">
        <f t="shared" si="37"/>
        <v>42369</v>
      </c>
      <c r="Q77" s="38">
        <f t="shared" si="37"/>
        <v>42460</v>
      </c>
      <c r="R77" s="38">
        <f t="shared" si="37"/>
        <v>42551</v>
      </c>
      <c r="S77" s="38">
        <f t="shared" si="37"/>
        <v>42643</v>
      </c>
      <c r="T77" s="38">
        <f t="shared" si="37"/>
        <v>42735</v>
      </c>
      <c r="U77" s="38">
        <f t="shared" si="37"/>
        <v>42825</v>
      </c>
      <c r="V77" s="38">
        <f t="shared" si="37"/>
        <v>42916</v>
      </c>
      <c r="W77" s="38">
        <f t="shared" si="37"/>
        <v>43008</v>
      </c>
      <c r="X77" s="38">
        <f t="shared" si="37"/>
        <v>43100</v>
      </c>
      <c r="Y77" s="38">
        <f t="shared" si="37"/>
        <v>43190</v>
      </c>
      <c r="Z77" s="38">
        <f t="shared" si="37"/>
        <v>43281</v>
      </c>
      <c r="AA77" s="38">
        <f t="shared" ref="AA77:AF77" si="38">+AA6</f>
        <v>43373</v>
      </c>
      <c r="AB77" s="38">
        <f t="shared" si="38"/>
        <v>43465</v>
      </c>
      <c r="AC77" s="38">
        <f t="shared" si="38"/>
        <v>43555</v>
      </c>
      <c r="AD77" s="38">
        <f t="shared" si="38"/>
        <v>43646</v>
      </c>
      <c r="AE77" s="38">
        <f t="shared" si="38"/>
        <v>43738</v>
      </c>
      <c r="AF77" s="38">
        <f t="shared" si="38"/>
        <v>43830</v>
      </c>
      <c r="AG77" s="38">
        <f>+AG6</f>
        <v>43921</v>
      </c>
      <c r="AH77" s="38">
        <f>+AH6</f>
        <v>44012</v>
      </c>
    </row>
    <row r="78" spans="1:34">
      <c r="A78" s="42"/>
      <c r="B78" s="37" t="s">
        <v>90</v>
      </c>
      <c r="C78" s="37" t="s">
        <v>90</v>
      </c>
      <c r="D78" s="37" t="s">
        <v>90</v>
      </c>
      <c r="E78" s="37" t="s">
        <v>90</v>
      </c>
      <c r="F78" s="37" t="s">
        <v>90</v>
      </c>
      <c r="G78" s="37" t="s">
        <v>90</v>
      </c>
      <c r="H78" s="37" t="s">
        <v>90</v>
      </c>
      <c r="I78" s="37" t="s">
        <v>90</v>
      </c>
      <c r="J78" s="37" t="s">
        <v>90</v>
      </c>
      <c r="K78" s="37" t="s">
        <v>90</v>
      </c>
      <c r="L78" s="37" t="s">
        <v>90</v>
      </c>
      <c r="M78" s="37" t="s">
        <v>90</v>
      </c>
      <c r="N78" s="37" t="s">
        <v>90</v>
      </c>
      <c r="O78" s="37" t="s">
        <v>90</v>
      </c>
      <c r="P78" s="37" t="s">
        <v>90</v>
      </c>
      <c r="Q78" s="37" t="s">
        <v>90</v>
      </c>
      <c r="R78" s="37" t="s">
        <v>90</v>
      </c>
      <c r="S78" s="37" t="s">
        <v>90</v>
      </c>
      <c r="T78" s="37" t="s">
        <v>90</v>
      </c>
      <c r="U78" s="37" t="s">
        <v>90</v>
      </c>
      <c r="V78" s="37" t="s">
        <v>90</v>
      </c>
      <c r="W78" s="37" t="s">
        <v>90</v>
      </c>
      <c r="X78" s="37" t="s">
        <v>90</v>
      </c>
      <c r="Y78" s="37" t="s">
        <v>90</v>
      </c>
      <c r="Z78" s="37" t="s">
        <v>90</v>
      </c>
      <c r="AA78" s="37" t="s">
        <v>90</v>
      </c>
      <c r="AB78" s="37" t="s">
        <v>90</v>
      </c>
      <c r="AC78" s="37" t="s">
        <v>90</v>
      </c>
      <c r="AD78" s="37" t="s">
        <v>90</v>
      </c>
      <c r="AE78" s="37" t="s">
        <v>90</v>
      </c>
      <c r="AF78" s="37" t="s">
        <v>90</v>
      </c>
      <c r="AG78" s="37" t="s">
        <v>90</v>
      </c>
      <c r="AH78" s="37" t="s">
        <v>90</v>
      </c>
    </row>
    <row r="79" spans="1:34">
      <c r="A79" s="23" t="s">
        <v>63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</row>
    <row r="80" spans="1:34">
      <c r="A80" s="14" t="s">
        <v>64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</row>
    <row r="81" spans="1:35">
      <c r="A81" s="26" t="s">
        <v>65</v>
      </c>
      <c r="B81" s="8">
        <v>134867</v>
      </c>
      <c r="C81" s="8">
        <v>142622</v>
      </c>
      <c r="D81" s="8">
        <v>213701</v>
      </c>
      <c r="E81" s="8">
        <v>117240</v>
      </c>
      <c r="F81" s="8">
        <v>160038</v>
      </c>
      <c r="G81" s="8">
        <v>170781</v>
      </c>
      <c r="H81" s="8">
        <v>257481</v>
      </c>
      <c r="I81" s="8">
        <v>148686</v>
      </c>
      <c r="J81" s="8">
        <v>202814</v>
      </c>
      <c r="K81" s="8">
        <v>223868</v>
      </c>
      <c r="L81" s="8">
        <v>333566</v>
      </c>
      <c r="M81" s="8">
        <v>161612</v>
      </c>
      <c r="N81" s="8">
        <v>213770</v>
      </c>
      <c r="O81" s="8">
        <v>231472</v>
      </c>
      <c r="P81" s="8">
        <v>348880</v>
      </c>
      <c r="Q81" s="8">
        <v>170945</v>
      </c>
      <c r="R81" s="8">
        <v>236746</v>
      </c>
      <c r="S81" s="8">
        <v>274514</v>
      </c>
      <c r="T81" s="8">
        <v>426796</v>
      </c>
      <c r="U81" s="8">
        <v>163460</v>
      </c>
      <c r="V81" s="8">
        <v>203588</v>
      </c>
      <c r="W81" s="8">
        <v>241081</v>
      </c>
      <c r="X81" s="8">
        <v>388250</v>
      </c>
      <c r="Y81" s="8">
        <v>176242</v>
      </c>
      <c r="Z81" s="8">
        <v>260683</v>
      </c>
      <c r="AA81" s="8">
        <v>316508</v>
      </c>
      <c r="AB81" s="8">
        <v>528157</v>
      </c>
      <c r="AC81" s="8">
        <v>210664</v>
      </c>
      <c r="AD81" s="8">
        <v>275121</v>
      </c>
      <c r="AE81" s="8">
        <v>320233</v>
      </c>
      <c r="AF81" s="8">
        <v>576045</v>
      </c>
      <c r="AG81" s="8">
        <v>176622</v>
      </c>
      <c r="AH81" s="8">
        <v>259303</v>
      </c>
    </row>
    <row r="82" spans="1:35">
      <c r="A82" s="26" t="s">
        <v>66</v>
      </c>
      <c r="B82" s="8">
        <v>-109835</v>
      </c>
      <c r="C82" s="8">
        <v>-117583</v>
      </c>
      <c r="D82" s="8">
        <v>-178070</v>
      </c>
      <c r="E82" s="8">
        <v>-102107</v>
      </c>
      <c r="F82" s="8">
        <v>-128356</v>
      </c>
      <c r="G82" s="8">
        <v>-139436</v>
      </c>
      <c r="H82" s="8">
        <v>-208955</v>
      </c>
      <c r="I82" s="8">
        <v>-127037</v>
      </c>
      <c r="J82" s="8">
        <v>-168370</v>
      </c>
      <c r="K82" s="8">
        <v>-185747</v>
      </c>
      <c r="L82" s="8">
        <v>-279090</v>
      </c>
      <c r="M82" s="8">
        <v>-137294</v>
      </c>
      <c r="N82" s="8">
        <v>-176646</v>
      </c>
      <c r="O82" s="8">
        <v>-191936</v>
      </c>
      <c r="P82" s="8">
        <v>-294355</v>
      </c>
      <c r="Q82" s="8">
        <v>-140849</v>
      </c>
      <c r="R82" s="8">
        <v>-191398</v>
      </c>
      <c r="S82" s="8">
        <v>-223877</v>
      </c>
      <c r="T82" s="8">
        <v>-356758</v>
      </c>
      <c r="U82" s="8">
        <v>-137216</v>
      </c>
      <c r="V82" s="8">
        <v>-167211</v>
      </c>
      <c r="W82" s="8">
        <v>-197628</v>
      </c>
      <c r="X82" s="8">
        <v>-324718</v>
      </c>
      <c r="Y82" s="8">
        <v>-150768</v>
      </c>
      <c r="Z82" s="8">
        <v>-228908</v>
      </c>
      <c r="AA82" s="8">
        <v>-267960</v>
      </c>
      <c r="AB82" s="8">
        <v>-414184</v>
      </c>
      <c r="AC82" s="8">
        <v>-190626</v>
      </c>
      <c r="AD82" s="8">
        <v>-245830</v>
      </c>
      <c r="AE82" s="8">
        <v>-276363</v>
      </c>
      <c r="AF82" s="8">
        <v>-475881</v>
      </c>
      <c r="AG82" s="8">
        <v>-151493</v>
      </c>
      <c r="AH82" s="8">
        <v>-213253</v>
      </c>
    </row>
    <row r="83" spans="1:35">
      <c r="A83" s="6" t="s">
        <v>67</v>
      </c>
      <c r="B83" s="27">
        <f>+SUM(B81:B82)</f>
        <v>25032</v>
      </c>
      <c r="C83" s="27">
        <f t="shared" ref="C83:Z83" si="39">+SUM(C81:C82)</f>
        <v>25039</v>
      </c>
      <c r="D83" s="27">
        <f t="shared" si="39"/>
        <v>35631</v>
      </c>
      <c r="E83" s="27">
        <f t="shared" si="39"/>
        <v>15133</v>
      </c>
      <c r="F83" s="27">
        <f t="shared" si="39"/>
        <v>31682</v>
      </c>
      <c r="G83" s="27">
        <f t="shared" si="39"/>
        <v>31345</v>
      </c>
      <c r="H83" s="27">
        <f t="shared" si="39"/>
        <v>48526</v>
      </c>
      <c r="I83" s="27">
        <f t="shared" si="39"/>
        <v>21649</v>
      </c>
      <c r="J83" s="27">
        <f t="shared" si="39"/>
        <v>34444</v>
      </c>
      <c r="K83" s="27">
        <f t="shared" si="39"/>
        <v>38121</v>
      </c>
      <c r="L83" s="27">
        <f t="shared" si="39"/>
        <v>54476</v>
      </c>
      <c r="M83" s="27">
        <f t="shared" si="39"/>
        <v>24318</v>
      </c>
      <c r="N83" s="27">
        <f t="shared" si="39"/>
        <v>37124</v>
      </c>
      <c r="O83" s="27">
        <f t="shared" si="39"/>
        <v>39536</v>
      </c>
      <c r="P83" s="27">
        <f t="shared" si="39"/>
        <v>54525</v>
      </c>
      <c r="Q83" s="27">
        <f t="shared" si="39"/>
        <v>30096</v>
      </c>
      <c r="R83" s="27">
        <f t="shared" si="39"/>
        <v>45348</v>
      </c>
      <c r="S83" s="27">
        <f t="shared" si="39"/>
        <v>50637</v>
      </c>
      <c r="T83" s="27">
        <f t="shared" si="39"/>
        <v>70038</v>
      </c>
      <c r="U83" s="27">
        <f t="shared" si="39"/>
        <v>26244</v>
      </c>
      <c r="V83" s="27">
        <f t="shared" si="39"/>
        <v>36377</v>
      </c>
      <c r="W83" s="27">
        <f t="shared" si="39"/>
        <v>43453</v>
      </c>
      <c r="X83" s="27">
        <f t="shared" si="39"/>
        <v>63532</v>
      </c>
      <c r="Y83" s="27">
        <f t="shared" si="39"/>
        <v>25474</v>
      </c>
      <c r="Z83" s="27">
        <f t="shared" si="39"/>
        <v>31775</v>
      </c>
      <c r="AA83" s="27">
        <f t="shared" ref="AA83:AG83" si="40">+SUM(AA81:AA82)</f>
        <v>48548</v>
      </c>
      <c r="AB83" s="27">
        <f t="shared" si="40"/>
        <v>113973</v>
      </c>
      <c r="AC83" s="27">
        <f t="shared" si="40"/>
        <v>20038</v>
      </c>
      <c r="AD83" s="27">
        <f t="shared" si="40"/>
        <v>29291</v>
      </c>
      <c r="AE83" s="27">
        <f t="shared" si="40"/>
        <v>43870</v>
      </c>
      <c r="AF83" s="27">
        <f t="shared" si="40"/>
        <v>100164</v>
      </c>
      <c r="AG83" s="27">
        <f t="shared" si="40"/>
        <v>25129</v>
      </c>
      <c r="AH83" s="27">
        <f t="shared" ref="AH83" si="41">+SUM(AH81:AH82)</f>
        <v>46050</v>
      </c>
    </row>
    <row r="84" spans="1:35" ht="24">
      <c r="A84" s="26" t="s">
        <v>68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</row>
    <row r="85" spans="1:35" ht="24">
      <c r="A85" s="26" t="s">
        <v>69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</row>
    <row r="86" spans="1:35">
      <c r="A86" s="26" t="s">
        <v>70</v>
      </c>
      <c r="B86" s="8">
        <v>151</v>
      </c>
      <c r="C86" s="8">
        <v>135</v>
      </c>
      <c r="D86" s="8">
        <v>942</v>
      </c>
      <c r="E86" s="8">
        <v>27</v>
      </c>
      <c r="F86" s="8">
        <v>71</v>
      </c>
      <c r="G86" s="8">
        <v>85</v>
      </c>
      <c r="H86" s="8">
        <v>4359</v>
      </c>
      <c r="I86" s="8">
        <v>21</v>
      </c>
      <c r="J86" s="8">
        <v>244</v>
      </c>
      <c r="K86" s="8">
        <v>313</v>
      </c>
      <c r="L86" s="8">
        <v>1944</v>
      </c>
      <c r="M86" s="8">
        <v>43</v>
      </c>
      <c r="N86" s="8">
        <v>81</v>
      </c>
      <c r="O86" s="8">
        <v>165</v>
      </c>
      <c r="P86" s="8">
        <v>174</v>
      </c>
      <c r="Q86" s="8">
        <v>43</v>
      </c>
      <c r="R86" s="8">
        <v>391</v>
      </c>
      <c r="S86" s="8">
        <v>740</v>
      </c>
      <c r="T86" s="8">
        <v>1725</v>
      </c>
      <c r="U86" s="8">
        <v>44</v>
      </c>
      <c r="V86" s="8">
        <v>234</v>
      </c>
      <c r="W86" s="8">
        <v>369</v>
      </c>
      <c r="X86" s="8">
        <v>495</v>
      </c>
      <c r="Y86" s="8">
        <v>976</v>
      </c>
      <c r="Z86" s="8">
        <v>1572</v>
      </c>
      <c r="AA86" s="8">
        <v>35092</v>
      </c>
      <c r="AB86" s="8">
        <v>7503</v>
      </c>
      <c r="AC86" s="8">
        <v>1104</v>
      </c>
      <c r="AD86" s="8">
        <v>2470</v>
      </c>
      <c r="AE86" s="8">
        <v>38318</v>
      </c>
      <c r="AF86" s="8">
        <v>4393</v>
      </c>
      <c r="AG86" s="8">
        <v>1774</v>
      </c>
      <c r="AH86" s="8">
        <v>6257</v>
      </c>
    </row>
    <row r="87" spans="1:35">
      <c r="A87" s="26" t="s">
        <v>71</v>
      </c>
      <c r="B87" s="8">
        <v>0</v>
      </c>
      <c r="C87" s="8">
        <v>0</v>
      </c>
      <c r="D87" s="8">
        <v>3891</v>
      </c>
      <c r="E87" s="8">
        <v>0</v>
      </c>
      <c r="F87" s="8">
        <v>0</v>
      </c>
      <c r="G87" s="8">
        <v>0</v>
      </c>
      <c r="H87" s="8">
        <v>1545</v>
      </c>
      <c r="I87" s="8">
        <v>0</v>
      </c>
      <c r="J87" s="8">
        <v>0</v>
      </c>
      <c r="K87" s="8">
        <v>0</v>
      </c>
      <c r="L87" s="8">
        <v>6367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-18704</v>
      </c>
      <c r="U87" s="8">
        <v>0</v>
      </c>
      <c r="V87" s="8">
        <v>0</v>
      </c>
      <c r="W87" s="8">
        <v>0</v>
      </c>
      <c r="X87" s="8">
        <v>-3215</v>
      </c>
      <c r="Y87" s="8">
        <v>0</v>
      </c>
      <c r="Z87" s="8">
        <v>0</v>
      </c>
      <c r="AA87" s="8"/>
      <c r="AB87" s="8">
        <v>-2317</v>
      </c>
      <c r="AC87" s="8"/>
      <c r="AD87" s="8"/>
      <c r="AE87" s="8">
        <v>0</v>
      </c>
      <c r="AF87" s="8">
        <v>-1747</v>
      </c>
      <c r="AG87" s="8">
        <v>0</v>
      </c>
      <c r="AH87" s="8">
        <v>-877</v>
      </c>
    </row>
    <row r="88" spans="1:35">
      <c r="A88" s="26" t="s">
        <v>72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</row>
    <row r="89" spans="1:35">
      <c r="A89" s="26" t="s">
        <v>73</v>
      </c>
      <c r="B89" s="8">
        <v>-8760</v>
      </c>
      <c r="C89" s="8">
        <v>-12824</v>
      </c>
      <c r="D89" s="8">
        <v>-17072</v>
      </c>
      <c r="E89" s="8">
        <v>-3741</v>
      </c>
      <c r="F89" s="8">
        <v>-10143</v>
      </c>
      <c r="G89" s="8">
        <v>-14562</v>
      </c>
      <c r="H89" s="8">
        <v>-20452</v>
      </c>
      <c r="I89" s="8">
        <v>-4634</v>
      </c>
      <c r="J89" s="8">
        <v>-10209</v>
      </c>
      <c r="K89" s="8">
        <v>-15993</v>
      </c>
      <c r="L89" s="8">
        <v>-21971</v>
      </c>
      <c r="M89" s="8">
        <v>-5340</v>
      </c>
      <c r="N89" s="8">
        <v>-11607</v>
      </c>
      <c r="O89" s="8">
        <v>-17682</v>
      </c>
      <c r="P89" s="8">
        <v>-24273</v>
      </c>
      <c r="Q89" s="8">
        <v>-5493</v>
      </c>
      <c r="R89" s="8">
        <v>-12823</v>
      </c>
      <c r="S89" s="8">
        <v>-19463</v>
      </c>
      <c r="T89" s="8">
        <v>-26036</v>
      </c>
      <c r="U89" s="8">
        <v>-6167</v>
      </c>
      <c r="V89" s="8">
        <v>-14109</v>
      </c>
      <c r="W89" s="8">
        <v>-20250</v>
      </c>
      <c r="X89" s="8">
        <v>-26773</v>
      </c>
      <c r="Y89" s="8">
        <v>-8978</v>
      </c>
      <c r="Z89" s="8">
        <v>-17560</v>
      </c>
      <c r="AA89" s="8">
        <v>-26071</v>
      </c>
      <c r="AB89" s="8">
        <v>-38080</v>
      </c>
      <c r="AC89" s="8">
        <v>-9682</v>
      </c>
      <c r="AD89" s="8">
        <v>-24037</v>
      </c>
      <c r="AE89" s="8">
        <v>-34679</v>
      </c>
      <c r="AF89" s="8">
        <v>-47334</v>
      </c>
      <c r="AG89" s="8">
        <v>-12243</v>
      </c>
      <c r="AH89" s="8">
        <v>-24622</v>
      </c>
    </row>
    <row r="90" spans="1:35">
      <c r="A90" s="26" t="s">
        <v>74</v>
      </c>
      <c r="B90" s="8">
        <v>-485</v>
      </c>
      <c r="C90" s="8">
        <v>-719</v>
      </c>
      <c r="D90" s="8">
        <v>-1073</v>
      </c>
      <c r="E90" s="8">
        <v>-358</v>
      </c>
      <c r="F90" s="8">
        <v>-877</v>
      </c>
      <c r="G90" s="8">
        <v>-1012</v>
      </c>
      <c r="H90" s="8">
        <v>-1422</v>
      </c>
      <c r="I90" s="8">
        <v>-296</v>
      </c>
      <c r="J90" s="8">
        <v>-327</v>
      </c>
      <c r="K90" s="8">
        <v>-638</v>
      </c>
      <c r="L90" s="8">
        <v>-1289</v>
      </c>
      <c r="M90" s="8">
        <v>-529</v>
      </c>
      <c r="N90" s="8">
        <v>-1055</v>
      </c>
      <c r="O90" s="8">
        <v>-1317</v>
      </c>
      <c r="P90" s="8">
        <v>-1615</v>
      </c>
      <c r="Q90" s="8">
        <v>-278</v>
      </c>
      <c r="R90" s="8">
        <v>-550</v>
      </c>
      <c r="S90" s="8">
        <v>-915</v>
      </c>
      <c r="T90" s="8">
        <v>-1233</v>
      </c>
      <c r="U90" s="8">
        <v>-365</v>
      </c>
      <c r="V90" s="8">
        <v>-718</v>
      </c>
      <c r="W90" s="8">
        <v>-1050</v>
      </c>
      <c r="X90" s="8">
        <v>-1528</v>
      </c>
      <c r="Y90" s="8">
        <v>-814</v>
      </c>
      <c r="Z90" s="8">
        <v>-1161</v>
      </c>
      <c r="AA90" s="8">
        <v>-2394</v>
      </c>
      <c r="AB90" s="8">
        <f>-7003-AB87</f>
        <v>-4686</v>
      </c>
      <c r="AC90" s="8">
        <v>-8562</v>
      </c>
      <c r="AD90" s="8">
        <v>-9363</v>
      </c>
      <c r="AE90" s="8">
        <v>-12024</v>
      </c>
      <c r="AF90" s="8">
        <f>-14182-AF87</f>
        <v>-12435</v>
      </c>
      <c r="AG90" s="8">
        <v>-2460</v>
      </c>
      <c r="AH90" s="8">
        <f>-3711-AH87</f>
        <v>-2834</v>
      </c>
    </row>
    <row r="91" spans="1:35">
      <c r="A91" s="26" t="s">
        <v>75</v>
      </c>
      <c r="B91" s="8">
        <v>-27</v>
      </c>
      <c r="C91" s="8">
        <v>-35</v>
      </c>
      <c r="D91" s="8">
        <v>-53</v>
      </c>
      <c r="E91" s="8">
        <v>0</v>
      </c>
      <c r="F91" s="8">
        <v>-68</v>
      </c>
      <c r="G91" s="8">
        <v>-115</v>
      </c>
      <c r="H91" s="8">
        <v>-389</v>
      </c>
      <c r="I91" s="8">
        <v>-21</v>
      </c>
      <c r="J91" s="8">
        <v>-37</v>
      </c>
      <c r="K91" s="8">
        <v>-19</v>
      </c>
      <c r="L91" s="8">
        <v>145</v>
      </c>
      <c r="M91" s="8">
        <v>-27</v>
      </c>
      <c r="N91" s="8">
        <v>-70</v>
      </c>
      <c r="O91" s="8">
        <v>-384</v>
      </c>
      <c r="P91" s="8">
        <v>-720</v>
      </c>
      <c r="Q91" s="8">
        <v>-14</v>
      </c>
      <c r="R91" s="8">
        <v>-63</v>
      </c>
      <c r="S91" s="8">
        <v>-234</v>
      </c>
      <c r="T91" s="8">
        <v>-416</v>
      </c>
      <c r="U91" s="8">
        <v>-116</v>
      </c>
      <c r="V91" s="8">
        <v>-165</v>
      </c>
      <c r="W91" s="8">
        <v>-175</v>
      </c>
      <c r="X91" s="8">
        <v>-363</v>
      </c>
      <c r="Y91" s="8">
        <v>-53</v>
      </c>
      <c r="Z91" s="8">
        <v>-50</v>
      </c>
      <c r="AA91" s="8">
        <v>60867</v>
      </c>
      <c r="AB91" s="8">
        <v>60823</v>
      </c>
      <c r="AC91" s="8">
        <v>-90</v>
      </c>
      <c r="AD91" s="8">
        <v>-346</v>
      </c>
      <c r="AE91" s="8">
        <v>-345</v>
      </c>
      <c r="AF91" s="8">
        <v>-1759</v>
      </c>
      <c r="AG91" s="8">
        <v>-29</v>
      </c>
      <c r="AH91" s="8">
        <v>-334</v>
      </c>
    </row>
    <row r="92" spans="1:35">
      <c r="A92" s="26" t="s">
        <v>76</v>
      </c>
      <c r="B92" s="8">
        <v>100</v>
      </c>
      <c r="C92" s="8">
        <v>194</v>
      </c>
      <c r="D92" s="8">
        <v>328</v>
      </c>
      <c r="E92" s="8">
        <v>76</v>
      </c>
      <c r="F92" s="8">
        <v>511</v>
      </c>
      <c r="G92" s="8">
        <v>922</v>
      </c>
      <c r="H92" s="8">
        <v>775</v>
      </c>
      <c r="I92" s="8">
        <v>90</v>
      </c>
      <c r="J92" s="8">
        <v>183</v>
      </c>
      <c r="K92" s="8">
        <v>331</v>
      </c>
      <c r="L92" s="8">
        <v>561</v>
      </c>
      <c r="M92" s="8">
        <v>91</v>
      </c>
      <c r="N92" s="8">
        <v>181</v>
      </c>
      <c r="O92" s="8">
        <v>319</v>
      </c>
      <c r="P92" s="8">
        <v>583</v>
      </c>
      <c r="Q92" s="8">
        <v>216</v>
      </c>
      <c r="R92" s="8">
        <v>372</v>
      </c>
      <c r="S92" s="8">
        <v>494</v>
      </c>
      <c r="T92" s="8">
        <v>1191</v>
      </c>
      <c r="U92" s="8">
        <v>132</v>
      </c>
      <c r="V92" s="8">
        <v>700</v>
      </c>
      <c r="W92" s="8">
        <v>1218</v>
      </c>
      <c r="X92" s="8">
        <v>1746</v>
      </c>
      <c r="Y92" s="8">
        <v>325</v>
      </c>
      <c r="Z92" s="8">
        <v>1175</v>
      </c>
      <c r="AA92" s="8">
        <v>1528</v>
      </c>
      <c r="AB92" s="8">
        <v>1448</v>
      </c>
      <c r="AC92" s="8">
        <v>150</v>
      </c>
      <c r="AD92" s="8">
        <v>517</v>
      </c>
      <c r="AE92" s="8">
        <v>1932</v>
      </c>
      <c r="AF92" s="8">
        <v>2789</v>
      </c>
      <c r="AG92" s="8">
        <v>216</v>
      </c>
      <c r="AH92" s="8">
        <v>618</v>
      </c>
      <c r="AI92" s="58"/>
    </row>
    <row r="93" spans="1:35">
      <c r="A93" s="26" t="s">
        <v>77</v>
      </c>
      <c r="B93" s="8">
        <v>-2589</v>
      </c>
      <c r="C93" s="8">
        <v>-3433</v>
      </c>
      <c r="D93" s="8">
        <v>-4511</v>
      </c>
      <c r="E93" s="8">
        <v>-696</v>
      </c>
      <c r="F93" s="8">
        <v>-1477</v>
      </c>
      <c r="G93" s="8">
        <v>-2101</v>
      </c>
      <c r="H93" s="8">
        <v>-3093</v>
      </c>
      <c r="I93" s="8">
        <v>-912</v>
      </c>
      <c r="J93" s="8">
        <v>-2142</v>
      </c>
      <c r="K93" s="8">
        <v>-3240</v>
      </c>
      <c r="L93" s="8">
        <v>-4412</v>
      </c>
      <c r="M93" s="8">
        <v>-1156</v>
      </c>
      <c r="N93" s="8">
        <v>-2179</v>
      </c>
      <c r="O93" s="8">
        <v>-2979</v>
      </c>
      <c r="P93" s="8">
        <v>-3868</v>
      </c>
      <c r="Q93" s="8">
        <v>-1163</v>
      </c>
      <c r="R93" s="8">
        <v>-2184</v>
      </c>
      <c r="S93" s="8">
        <v>-3112</v>
      </c>
      <c r="T93" s="8">
        <v>-4232</v>
      </c>
      <c r="U93" s="8">
        <v>-1269</v>
      </c>
      <c r="V93" s="8">
        <v>-2579</v>
      </c>
      <c r="W93" s="8">
        <v>-3623</v>
      </c>
      <c r="X93" s="8">
        <v>-5711</v>
      </c>
      <c r="Y93" s="8">
        <v>-2430</v>
      </c>
      <c r="Z93" s="8">
        <v>-4982</v>
      </c>
      <c r="AA93" s="8">
        <v>-10256</v>
      </c>
      <c r="AB93" s="8">
        <v>-17254</v>
      </c>
      <c r="AC93" s="8">
        <v>-6533</v>
      </c>
      <c r="AD93" s="8">
        <v>-13697</v>
      </c>
      <c r="AE93" s="8">
        <v>-22038</v>
      </c>
      <c r="AF93" s="8">
        <v>-27070</v>
      </c>
      <c r="AG93" s="8">
        <v>-5338</v>
      </c>
      <c r="AH93" s="8">
        <v>-11235</v>
      </c>
      <c r="AI93" s="58"/>
    </row>
    <row r="94" spans="1:35" ht="36">
      <c r="A94" s="26" t="s">
        <v>78</v>
      </c>
      <c r="B94" s="8">
        <v>-393</v>
      </c>
      <c r="C94" s="8">
        <v>-517</v>
      </c>
      <c r="D94" s="8">
        <v>-834</v>
      </c>
      <c r="E94" s="8">
        <v>-208</v>
      </c>
      <c r="F94" s="8">
        <v>-139</v>
      </c>
      <c r="G94" s="8">
        <v>-38</v>
      </c>
      <c r="H94" s="8">
        <v>-437</v>
      </c>
      <c r="I94" s="8">
        <v>-93</v>
      </c>
      <c r="J94" s="8">
        <v>276</v>
      </c>
      <c r="K94" s="8">
        <v>772</v>
      </c>
      <c r="L94" s="8">
        <v>675</v>
      </c>
      <c r="M94" s="8">
        <v>-190</v>
      </c>
      <c r="N94" s="8">
        <v>-596</v>
      </c>
      <c r="O94" s="8">
        <v>3681</v>
      </c>
      <c r="P94" s="8">
        <v>6088</v>
      </c>
      <c r="Q94" s="8">
        <v>108</v>
      </c>
      <c r="R94" s="8">
        <v>2922</v>
      </c>
      <c r="S94" s="8">
        <v>5804</v>
      </c>
      <c r="T94" s="8">
        <v>4940</v>
      </c>
      <c r="U94" s="8">
        <v>1461</v>
      </c>
      <c r="V94" s="8">
        <v>153</v>
      </c>
      <c r="W94" s="8">
        <v>7409</v>
      </c>
      <c r="X94" s="8">
        <v>9468</v>
      </c>
      <c r="Y94" s="8">
        <v>717</v>
      </c>
      <c r="Z94" s="8">
        <v>-439</v>
      </c>
      <c r="AA94" s="8">
        <v>-2163</v>
      </c>
      <c r="AB94" s="8">
        <v>-3483</v>
      </c>
      <c r="AC94" s="8">
        <v>-1257</v>
      </c>
      <c r="AD94" s="8">
        <v>-2935</v>
      </c>
      <c r="AE94" s="8">
        <v>-4509</v>
      </c>
      <c r="AF94" s="8">
        <v>-5625</v>
      </c>
      <c r="AG94" s="8">
        <v>72</v>
      </c>
      <c r="AH94" s="8">
        <v>-432</v>
      </c>
      <c r="AI94" s="58"/>
    </row>
    <row r="95" spans="1:35">
      <c r="A95" s="26" t="s">
        <v>79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</row>
    <row r="96" spans="1:35">
      <c r="A96" s="26" t="s">
        <v>80</v>
      </c>
      <c r="B96" s="8">
        <v>-689</v>
      </c>
      <c r="C96" s="8">
        <v>-173</v>
      </c>
      <c r="D96" s="8">
        <v>-295</v>
      </c>
      <c r="E96" s="8">
        <v>39</v>
      </c>
      <c r="F96" s="8">
        <v>-1143</v>
      </c>
      <c r="G96" s="8">
        <v>-447</v>
      </c>
      <c r="H96" s="8">
        <v>-2429</v>
      </c>
      <c r="I96" s="8">
        <v>-590</v>
      </c>
      <c r="J96" s="8">
        <v>-838</v>
      </c>
      <c r="K96" s="8">
        <v>-2833</v>
      </c>
      <c r="L96" s="8">
        <v>-3338</v>
      </c>
      <c r="M96" s="8">
        <v>-2419</v>
      </c>
      <c r="N96" s="8">
        <v>-2492</v>
      </c>
      <c r="O96" s="8">
        <v>-5236</v>
      </c>
      <c r="P96" s="8">
        <v>-5333</v>
      </c>
      <c r="Q96" s="8">
        <v>1521</v>
      </c>
      <c r="R96" s="8">
        <v>2161</v>
      </c>
      <c r="S96" s="8">
        <v>1911</v>
      </c>
      <c r="T96" s="8">
        <v>944</v>
      </c>
      <c r="U96" s="8">
        <v>460</v>
      </c>
      <c r="V96" s="8">
        <v>-2329</v>
      </c>
      <c r="W96" s="8">
        <v>-4500</v>
      </c>
      <c r="X96" s="8">
        <v>-5256</v>
      </c>
      <c r="Y96" s="8">
        <v>-425</v>
      </c>
      <c r="Z96" s="8">
        <v>445</v>
      </c>
      <c r="AA96" s="8">
        <v>756</v>
      </c>
      <c r="AB96" s="8">
        <v>2005</v>
      </c>
      <c r="AC96" s="8">
        <v>-291</v>
      </c>
      <c r="AD96" s="8">
        <v>-1535</v>
      </c>
      <c r="AE96" s="8">
        <v>1297</v>
      </c>
      <c r="AF96" s="8">
        <v>247</v>
      </c>
      <c r="AG96" s="8">
        <v>929</v>
      </c>
      <c r="AH96" s="8">
        <v>1318</v>
      </c>
    </row>
    <row r="97" spans="1:34">
      <c r="A97" s="26" t="s">
        <v>81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</row>
    <row r="98" spans="1:34" ht="36">
      <c r="A98" s="26" t="s">
        <v>82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</row>
    <row r="99" spans="1:34">
      <c r="A99" s="6" t="s">
        <v>83</v>
      </c>
      <c r="B99" s="27">
        <f>+SUM(B83:B98)</f>
        <v>12340</v>
      </c>
      <c r="C99" s="27">
        <f t="shared" ref="C99:Z99" si="42">+SUM(C83:C98)</f>
        <v>7667</v>
      </c>
      <c r="D99" s="27">
        <f t="shared" si="42"/>
        <v>16954</v>
      </c>
      <c r="E99" s="27">
        <f t="shared" si="42"/>
        <v>10272</v>
      </c>
      <c r="F99" s="27">
        <f t="shared" si="42"/>
        <v>18417</v>
      </c>
      <c r="G99" s="27">
        <f t="shared" si="42"/>
        <v>14077</v>
      </c>
      <c r="H99" s="27">
        <f t="shared" si="42"/>
        <v>26983</v>
      </c>
      <c r="I99" s="27">
        <f t="shared" si="42"/>
        <v>15214</v>
      </c>
      <c r="J99" s="27">
        <f t="shared" si="42"/>
        <v>21594</v>
      </c>
      <c r="K99" s="27">
        <f t="shared" si="42"/>
        <v>16814</v>
      </c>
      <c r="L99" s="27">
        <f t="shared" si="42"/>
        <v>33158</v>
      </c>
      <c r="M99" s="27">
        <f t="shared" si="42"/>
        <v>14791</v>
      </c>
      <c r="N99" s="27">
        <f t="shared" si="42"/>
        <v>19387</v>
      </c>
      <c r="O99" s="27">
        <f t="shared" si="42"/>
        <v>16103</v>
      </c>
      <c r="P99" s="27">
        <f t="shared" si="42"/>
        <v>25561</v>
      </c>
      <c r="Q99" s="27">
        <f t="shared" si="42"/>
        <v>25036</v>
      </c>
      <c r="R99" s="27">
        <f t="shared" si="42"/>
        <v>35574</v>
      </c>
      <c r="S99" s="27">
        <f t="shared" si="42"/>
        <v>35862</v>
      </c>
      <c r="T99" s="27">
        <f t="shared" si="42"/>
        <v>28217</v>
      </c>
      <c r="U99" s="27">
        <f t="shared" si="42"/>
        <v>20424</v>
      </c>
      <c r="V99" s="27">
        <f t="shared" si="42"/>
        <v>17564</v>
      </c>
      <c r="W99" s="27">
        <f t="shared" si="42"/>
        <v>22851</v>
      </c>
      <c r="X99" s="27">
        <f>+SUM(X83:X98)</f>
        <v>32395</v>
      </c>
      <c r="Y99" s="27">
        <f t="shared" si="42"/>
        <v>14792</v>
      </c>
      <c r="Z99" s="27">
        <f t="shared" si="42"/>
        <v>10775</v>
      </c>
      <c r="AA99" s="27">
        <f t="shared" ref="AA99:AG99" si="43">+SUM(AA83:AA98)</f>
        <v>105907</v>
      </c>
      <c r="AB99" s="27">
        <f t="shared" si="43"/>
        <v>119932</v>
      </c>
      <c r="AC99" s="27">
        <f t="shared" si="43"/>
        <v>-5123</v>
      </c>
      <c r="AD99" s="27">
        <f t="shared" si="43"/>
        <v>-19635</v>
      </c>
      <c r="AE99" s="27">
        <f t="shared" si="43"/>
        <v>11822</v>
      </c>
      <c r="AF99" s="27">
        <f>+SUM(AF83:AF98)</f>
        <v>11623</v>
      </c>
      <c r="AG99" s="27">
        <f t="shared" si="43"/>
        <v>8050</v>
      </c>
      <c r="AH99" s="27">
        <f t="shared" ref="AH99" si="44">+SUM(AH83:AH98)</f>
        <v>13909</v>
      </c>
    </row>
    <row r="100" spans="1:34">
      <c r="A100" s="26" t="s">
        <v>84</v>
      </c>
      <c r="B100" s="8">
        <v>-2124</v>
      </c>
      <c r="C100" s="8">
        <v>-1740</v>
      </c>
      <c r="D100" s="8">
        <v>-3407</v>
      </c>
      <c r="E100" s="8">
        <v>-1956</v>
      </c>
      <c r="F100" s="8">
        <v>-5054</v>
      </c>
      <c r="G100" s="8">
        <v>-4072</v>
      </c>
      <c r="H100" s="8">
        <v>-8070</v>
      </c>
      <c r="I100" s="8">
        <v>-3554</v>
      </c>
      <c r="J100" s="8">
        <v>-5281</v>
      </c>
      <c r="K100" s="8">
        <v>-4575</v>
      </c>
      <c r="L100" s="8">
        <v>-9914</v>
      </c>
      <c r="M100" s="8">
        <v>-3682</v>
      </c>
      <c r="N100" s="8">
        <v>-5915</v>
      </c>
      <c r="O100" s="8">
        <v>-6779</v>
      </c>
      <c r="P100" s="8">
        <v>-8827</v>
      </c>
      <c r="Q100" s="8">
        <v>-5575</v>
      </c>
      <c r="R100" s="8">
        <v>-8124</v>
      </c>
      <c r="S100" s="8">
        <v>-8398</v>
      </c>
      <c r="T100" s="8">
        <v>-7469</v>
      </c>
      <c r="U100" s="8">
        <v>-3120</v>
      </c>
      <c r="V100" s="8">
        <v>-2393</v>
      </c>
      <c r="W100" s="8">
        <v>-1997</v>
      </c>
      <c r="X100" s="8">
        <v>-4690</v>
      </c>
      <c r="Y100" s="8">
        <v>-2607</v>
      </c>
      <c r="Z100" s="8">
        <v>-2998</v>
      </c>
      <c r="AA100" s="8">
        <v>-25051</v>
      </c>
      <c r="AB100" s="8">
        <v>-27416</v>
      </c>
      <c r="AC100" s="8">
        <v>1666</v>
      </c>
      <c r="AD100" s="8">
        <v>3491</v>
      </c>
      <c r="AE100" s="8">
        <v>-2877</v>
      </c>
      <c r="AF100" s="8">
        <v>-920</v>
      </c>
      <c r="AG100" s="8">
        <v>-3210</v>
      </c>
      <c r="AH100" s="8">
        <v>-5403</v>
      </c>
    </row>
    <row r="101" spans="1:34" ht="24">
      <c r="A101" s="6" t="s">
        <v>85</v>
      </c>
      <c r="B101" s="27">
        <f>+SUM(B99:B100)</f>
        <v>10216</v>
      </c>
      <c r="C101" s="27">
        <f t="shared" ref="C101:Z101" si="45">+SUM(C99:C100)</f>
        <v>5927</v>
      </c>
      <c r="D101" s="27">
        <f t="shared" si="45"/>
        <v>13547</v>
      </c>
      <c r="E101" s="27">
        <f t="shared" si="45"/>
        <v>8316</v>
      </c>
      <c r="F101" s="27">
        <f t="shared" si="45"/>
        <v>13363</v>
      </c>
      <c r="G101" s="27">
        <f t="shared" si="45"/>
        <v>10005</v>
      </c>
      <c r="H101" s="27">
        <f t="shared" si="45"/>
        <v>18913</v>
      </c>
      <c r="I101" s="27">
        <f t="shared" si="45"/>
        <v>11660</v>
      </c>
      <c r="J101" s="27">
        <f t="shared" si="45"/>
        <v>16313</v>
      </c>
      <c r="K101" s="27">
        <f t="shared" si="45"/>
        <v>12239</v>
      </c>
      <c r="L101" s="27">
        <f t="shared" si="45"/>
        <v>23244</v>
      </c>
      <c r="M101" s="27">
        <f t="shared" si="45"/>
        <v>11109</v>
      </c>
      <c r="N101" s="27">
        <f t="shared" si="45"/>
        <v>13472</v>
      </c>
      <c r="O101" s="27">
        <f t="shared" si="45"/>
        <v>9324</v>
      </c>
      <c r="P101" s="27">
        <f t="shared" si="45"/>
        <v>16734</v>
      </c>
      <c r="Q101" s="27">
        <f t="shared" si="45"/>
        <v>19461</v>
      </c>
      <c r="R101" s="27">
        <f t="shared" si="45"/>
        <v>27450</v>
      </c>
      <c r="S101" s="27">
        <f t="shared" si="45"/>
        <v>27464</v>
      </c>
      <c r="T101" s="27">
        <f t="shared" si="45"/>
        <v>20748</v>
      </c>
      <c r="U101" s="27">
        <f t="shared" si="45"/>
        <v>17304</v>
      </c>
      <c r="V101" s="27">
        <f t="shared" si="45"/>
        <v>15171</v>
      </c>
      <c r="W101" s="27">
        <f t="shared" si="45"/>
        <v>20854</v>
      </c>
      <c r="X101" s="27">
        <f t="shared" si="45"/>
        <v>27705</v>
      </c>
      <c r="Y101" s="27">
        <f t="shared" si="45"/>
        <v>12185</v>
      </c>
      <c r="Z101" s="27">
        <f t="shared" si="45"/>
        <v>7777</v>
      </c>
      <c r="AA101" s="27">
        <f t="shared" ref="AA101:AG101" si="46">+SUM(AA99:AA100)</f>
        <v>80856</v>
      </c>
      <c r="AB101" s="27">
        <f t="shared" si="46"/>
        <v>92516</v>
      </c>
      <c r="AC101" s="27">
        <f t="shared" si="46"/>
        <v>-3457</v>
      </c>
      <c r="AD101" s="27">
        <f t="shared" si="46"/>
        <v>-16144</v>
      </c>
      <c r="AE101" s="27">
        <f t="shared" si="46"/>
        <v>8945</v>
      </c>
      <c r="AF101" s="27">
        <f t="shared" si="46"/>
        <v>10703</v>
      </c>
      <c r="AG101" s="27">
        <f t="shared" si="46"/>
        <v>4840</v>
      </c>
      <c r="AH101" s="27">
        <f t="shared" ref="AH101" si="47">+SUM(AH99:AH100)</f>
        <v>8506</v>
      </c>
    </row>
    <row r="102" spans="1:34" ht="24">
      <c r="A102" s="26" t="s">
        <v>86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</row>
    <row r="103" spans="1:34">
      <c r="A103" s="6" t="s">
        <v>64</v>
      </c>
      <c r="B103" s="27">
        <f>+SUM(B101:B102)</f>
        <v>10216</v>
      </c>
      <c r="C103" s="27">
        <f t="shared" ref="C103:Y103" si="48">+SUM(C101:C102)</f>
        <v>5927</v>
      </c>
      <c r="D103" s="27">
        <f t="shared" si="48"/>
        <v>13547</v>
      </c>
      <c r="E103" s="27">
        <f t="shared" si="48"/>
        <v>8316</v>
      </c>
      <c r="F103" s="27">
        <f t="shared" si="48"/>
        <v>13363</v>
      </c>
      <c r="G103" s="27">
        <f t="shared" si="48"/>
        <v>10005</v>
      </c>
      <c r="H103" s="27">
        <f t="shared" si="48"/>
        <v>18913</v>
      </c>
      <c r="I103" s="27">
        <f t="shared" si="48"/>
        <v>11660</v>
      </c>
      <c r="J103" s="27">
        <f t="shared" si="48"/>
        <v>16313</v>
      </c>
      <c r="K103" s="27">
        <f t="shared" si="48"/>
        <v>12239</v>
      </c>
      <c r="L103" s="27">
        <f t="shared" si="48"/>
        <v>23244</v>
      </c>
      <c r="M103" s="27">
        <f t="shared" si="48"/>
        <v>11109</v>
      </c>
      <c r="N103" s="27">
        <f t="shared" si="48"/>
        <v>13472</v>
      </c>
      <c r="O103" s="27">
        <f t="shared" si="48"/>
        <v>9324</v>
      </c>
      <c r="P103" s="27">
        <f t="shared" si="48"/>
        <v>16734</v>
      </c>
      <c r="Q103" s="27">
        <f t="shared" si="48"/>
        <v>19461</v>
      </c>
      <c r="R103" s="27">
        <f t="shared" si="48"/>
        <v>27450</v>
      </c>
      <c r="S103" s="27">
        <f t="shared" si="48"/>
        <v>27464</v>
      </c>
      <c r="T103" s="27">
        <f t="shared" si="48"/>
        <v>20748</v>
      </c>
      <c r="U103" s="27">
        <f t="shared" si="48"/>
        <v>17304</v>
      </c>
      <c r="V103" s="27">
        <f t="shared" si="48"/>
        <v>15171</v>
      </c>
      <c r="W103" s="27">
        <f t="shared" si="48"/>
        <v>20854</v>
      </c>
      <c r="X103" s="27">
        <f t="shared" si="48"/>
        <v>27705</v>
      </c>
      <c r="Y103" s="27">
        <f t="shared" si="48"/>
        <v>12185</v>
      </c>
      <c r="Z103" s="27">
        <f t="shared" ref="Z103:AE103" si="49">+SUM(Z101:Z102)</f>
        <v>7777</v>
      </c>
      <c r="AA103" s="27">
        <f t="shared" si="49"/>
        <v>80856</v>
      </c>
      <c r="AB103" s="27">
        <f t="shared" si="49"/>
        <v>92516</v>
      </c>
      <c r="AC103" s="27">
        <f t="shared" si="49"/>
        <v>-3457</v>
      </c>
      <c r="AD103" s="27">
        <f t="shared" si="49"/>
        <v>-16144</v>
      </c>
      <c r="AE103" s="27">
        <f t="shared" si="49"/>
        <v>8945</v>
      </c>
      <c r="AF103" s="27">
        <f t="shared" ref="AF103:AG103" si="50">+SUM(AF101:AF102)</f>
        <v>10703</v>
      </c>
      <c r="AG103" s="27">
        <f t="shared" si="50"/>
        <v>4840</v>
      </c>
      <c r="AH103" s="27">
        <f t="shared" ref="AH103" si="51">+SUM(AH101:AH102)</f>
        <v>8506</v>
      </c>
    </row>
    <row r="104" spans="1:34">
      <c r="A104" s="14" t="s">
        <v>87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</row>
    <row r="105" spans="1:34" ht="24">
      <c r="A105" s="26" t="s">
        <v>88</v>
      </c>
      <c r="B105" s="8">
        <v>9070</v>
      </c>
      <c r="C105" s="8">
        <v>5212</v>
      </c>
      <c r="D105" s="8">
        <v>12162</v>
      </c>
      <c r="E105" s="8">
        <v>8654</v>
      </c>
      <c r="F105" s="8">
        <v>10009</v>
      </c>
      <c r="G105" s="8">
        <v>7079</v>
      </c>
      <c r="H105" s="8">
        <v>14832</v>
      </c>
      <c r="I105" s="8">
        <v>10646</v>
      </c>
      <c r="J105" s="8">
        <v>12345</v>
      </c>
      <c r="K105" s="8">
        <v>8359</v>
      </c>
      <c r="L105" s="8">
        <v>17655</v>
      </c>
      <c r="M105" s="8">
        <v>10179</v>
      </c>
      <c r="N105" s="8">
        <v>10650</v>
      </c>
      <c r="O105" s="8">
        <v>7065</v>
      </c>
      <c r="P105" s="8">
        <v>13498</v>
      </c>
      <c r="Q105" s="8">
        <v>17771</v>
      </c>
      <c r="R105" s="8">
        <v>23039</v>
      </c>
      <c r="S105" s="8">
        <v>23331</v>
      </c>
      <c r="T105" s="8">
        <v>18925</v>
      </c>
      <c r="U105" s="8">
        <v>16437</v>
      </c>
      <c r="V105" s="8">
        <v>14699</v>
      </c>
      <c r="W105" s="8">
        <v>20544</v>
      </c>
      <c r="X105" s="8">
        <v>26563</v>
      </c>
      <c r="Y105" s="8">
        <v>12734</v>
      </c>
      <c r="Z105" s="8">
        <v>5498</v>
      </c>
      <c r="AA105" s="8">
        <v>76642</v>
      </c>
      <c r="AB105" s="8">
        <v>83883</v>
      </c>
      <c r="AC105" s="8">
        <v>-5162</v>
      </c>
      <c r="AD105" s="8">
        <v>-16201</v>
      </c>
      <c r="AE105" s="8">
        <v>5922</v>
      </c>
      <c r="AF105" s="8">
        <v>3556</v>
      </c>
      <c r="AG105" s="8">
        <v>1382</v>
      </c>
      <c r="AH105" s="8">
        <v>2502</v>
      </c>
    </row>
    <row r="106" spans="1:34" ht="24">
      <c r="A106" s="26" t="s">
        <v>89</v>
      </c>
      <c r="B106" s="8">
        <v>1146</v>
      </c>
      <c r="C106" s="8">
        <v>715</v>
      </c>
      <c r="D106" s="8">
        <v>1385</v>
      </c>
      <c r="E106" s="8">
        <v>-338</v>
      </c>
      <c r="F106" s="8">
        <v>3354</v>
      </c>
      <c r="G106" s="8">
        <v>2926</v>
      </c>
      <c r="H106" s="8">
        <v>4081</v>
      </c>
      <c r="I106" s="8">
        <v>1014</v>
      </c>
      <c r="J106" s="8">
        <v>3968</v>
      </c>
      <c r="K106" s="8">
        <v>3879</v>
      </c>
      <c r="L106" s="8">
        <v>5589</v>
      </c>
      <c r="M106" s="8">
        <v>930</v>
      </c>
      <c r="N106" s="8">
        <v>2821</v>
      </c>
      <c r="O106" s="8">
        <v>2259</v>
      </c>
      <c r="P106" s="8">
        <v>3236</v>
      </c>
      <c r="Q106" s="8">
        <v>1690</v>
      </c>
      <c r="R106" s="8">
        <v>4411</v>
      </c>
      <c r="S106" s="8">
        <v>4133</v>
      </c>
      <c r="T106" s="8">
        <v>1823</v>
      </c>
      <c r="U106" s="8">
        <v>867</v>
      </c>
      <c r="V106" s="8">
        <v>472</v>
      </c>
      <c r="W106" s="8">
        <v>310</v>
      </c>
      <c r="X106" s="8">
        <v>1142</v>
      </c>
      <c r="Y106" s="8">
        <v>-549</v>
      </c>
      <c r="Z106" s="8">
        <v>2279</v>
      </c>
      <c r="AA106" s="8">
        <v>4214</v>
      </c>
      <c r="AB106" s="8">
        <v>8633</v>
      </c>
      <c r="AC106" s="8">
        <v>1705</v>
      </c>
      <c r="AD106" s="8">
        <v>57</v>
      </c>
      <c r="AE106" s="8">
        <v>3023</v>
      </c>
      <c r="AF106" s="8">
        <v>7147</v>
      </c>
      <c r="AG106" s="8">
        <v>3458</v>
      </c>
      <c r="AH106" s="8">
        <v>6004</v>
      </c>
    </row>
    <row r="107" spans="1:34">
      <c r="A107" s="6" t="s">
        <v>64</v>
      </c>
      <c r="B107" s="27">
        <f>+SUM(B105:B106)</f>
        <v>10216</v>
      </c>
      <c r="C107" s="27">
        <f t="shared" ref="C107:Z107" si="52">+SUM(C105:C106)</f>
        <v>5927</v>
      </c>
      <c r="D107" s="27">
        <f t="shared" si="52"/>
        <v>13547</v>
      </c>
      <c r="E107" s="27">
        <f t="shared" si="52"/>
        <v>8316</v>
      </c>
      <c r="F107" s="27">
        <f t="shared" si="52"/>
        <v>13363</v>
      </c>
      <c r="G107" s="27">
        <f t="shared" si="52"/>
        <v>10005</v>
      </c>
      <c r="H107" s="27">
        <f t="shared" si="52"/>
        <v>18913</v>
      </c>
      <c r="I107" s="27">
        <f t="shared" si="52"/>
        <v>11660</v>
      </c>
      <c r="J107" s="27">
        <f t="shared" si="52"/>
        <v>16313</v>
      </c>
      <c r="K107" s="27">
        <f t="shared" si="52"/>
        <v>12238</v>
      </c>
      <c r="L107" s="27">
        <f t="shared" si="52"/>
        <v>23244</v>
      </c>
      <c r="M107" s="27">
        <f t="shared" si="52"/>
        <v>11109</v>
      </c>
      <c r="N107" s="27">
        <f t="shared" si="52"/>
        <v>13471</v>
      </c>
      <c r="O107" s="27">
        <f t="shared" si="52"/>
        <v>9324</v>
      </c>
      <c r="P107" s="27">
        <f t="shared" si="52"/>
        <v>16734</v>
      </c>
      <c r="Q107" s="27">
        <f t="shared" si="52"/>
        <v>19461</v>
      </c>
      <c r="R107" s="27">
        <f t="shared" si="52"/>
        <v>27450</v>
      </c>
      <c r="S107" s="27">
        <f t="shared" si="52"/>
        <v>27464</v>
      </c>
      <c r="T107" s="27">
        <f t="shared" si="52"/>
        <v>20748</v>
      </c>
      <c r="U107" s="27">
        <f t="shared" si="52"/>
        <v>17304</v>
      </c>
      <c r="V107" s="27">
        <f t="shared" si="52"/>
        <v>15171</v>
      </c>
      <c r="W107" s="27">
        <f t="shared" si="52"/>
        <v>20854</v>
      </c>
      <c r="X107" s="27">
        <f t="shared" si="52"/>
        <v>27705</v>
      </c>
      <c r="Y107" s="27">
        <f t="shared" si="52"/>
        <v>12185</v>
      </c>
      <c r="Z107" s="27">
        <f t="shared" si="52"/>
        <v>7777</v>
      </c>
      <c r="AA107" s="27">
        <f t="shared" ref="AA107:AG107" si="53">+SUM(AA105:AA106)</f>
        <v>80856</v>
      </c>
      <c r="AB107" s="27">
        <f>+SUM(AB105:AB106)</f>
        <v>92516</v>
      </c>
      <c r="AC107" s="27">
        <f t="shared" si="53"/>
        <v>-3457</v>
      </c>
      <c r="AD107" s="27">
        <f t="shared" si="53"/>
        <v>-16144</v>
      </c>
      <c r="AE107" s="27">
        <f t="shared" si="53"/>
        <v>8945</v>
      </c>
      <c r="AF107" s="27">
        <f t="shared" si="53"/>
        <v>10703</v>
      </c>
      <c r="AG107" s="27">
        <f t="shared" si="53"/>
        <v>4840</v>
      </c>
      <c r="AH107" s="27">
        <f t="shared" ref="AH107" si="54">+SUM(AH105:AH106)</f>
        <v>8506</v>
      </c>
    </row>
    <row r="109" spans="1:34">
      <c r="A109" s="6" t="s">
        <v>91</v>
      </c>
      <c r="B109" s="27">
        <v>2400</v>
      </c>
      <c r="C109" s="27">
        <v>3766</v>
      </c>
      <c r="D109" s="27">
        <v>4779</v>
      </c>
      <c r="E109" s="27">
        <v>1243</v>
      </c>
      <c r="F109" s="27">
        <v>2851</v>
      </c>
      <c r="G109" s="27">
        <v>4435</v>
      </c>
      <c r="H109" s="27">
        <v>6418</v>
      </c>
      <c r="I109" s="27">
        <v>2058</v>
      </c>
      <c r="J109" s="27">
        <v>4198</v>
      </c>
      <c r="K109" s="27">
        <v>7730</v>
      </c>
      <c r="L109" s="27">
        <v>10665</v>
      </c>
      <c r="M109" s="27">
        <v>5777</v>
      </c>
      <c r="N109" s="27">
        <v>9788</v>
      </c>
      <c r="O109" s="27">
        <v>13258</v>
      </c>
      <c r="P109" s="27">
        <v>16953</v>
      </c>
      <c r="Q109" s="27">
        <v>6279</v>
      </c>
      <c r="R109" s="27">
        <v>10949</v>
      </c>
      <c r="S109" s="27">
        <v>14909</v>
      </c>
      <c r="T109" s="27">
        <v>22408</v>
      </c>
      <c r="U109" s="27">
        <v>10042</v>
      </c>
      <c r="V109" s="27">
        <v>15481</v>
      </c>
      <c r="W109" s="27">
        <v>18942</v>
      </c>
      <c r="X109" s="27">
        <v>23795</v>
      </c>
      <c r="Y109" s="27">
        <v>6289</v>
      </c>
      <c r="Z109" s="27">
        <v>11433</v>
      </c>
      <c r="AA109" s="27">
        <v>21487</v>
      </c>
      <c r="AB109" s="27">
        <v>30234</v>
      </c>
      <c r="AC109" s="27">
        <v>13888</v>
      </c>
      <c r="AD109" s="27">
        <v>25250</v>
      </c>
      <c r="AE109" s="27">
        <v>29995</v>
      </c>
      <c r="AF109" s="27">
        <v>54761</v>
      </c>
      <c r="AG109" s="27">
        <v>12868</v>
      </c>
      <c r="AH109" s="27">
        <v>20823</v>
      </c>
    </row>
    <row r="110" spans="1:34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</row>
    <row r="112" spans="1:34">
      <c r="A112" s="34" t="s">
        <v>92</v>
      </c>
      <c r="B112" s="35">
        <v>40909</v>
      </c>
      <c r="C112" s="35">
        <v>40909</v>
      </c>
      <c r="D112" s="35">
        <v>40909</v>
      </c>
      <c r="E112" s="35">
        <v>41275</v>
      </c>
      <c r="F112" s="35">
        <v>41275</v>
      </c>
      <c r="G112" s="35">
        <v>41275</v>
      </c>
      <c r="H112" s="35">
        <v>41275</v>
      </c>
      <c r="I112" s="35">
        <v>41640</v>
      </c>
      <c r="J112" s="35">
        <v>41640</v>
      </c>
      <c r="K112" s="35">
        <v>41640</v>
      </c>
      <c r="L112" s="35">
        <v>41640</v>
      </c>
      <c r="M112" s="35">
        <v>42005</v>
      </c>
      <c r="N112" s="35">
        <v>42005</v>
      </c>
      <c r="O112" s="35">
        <v>42005</v>
      </c>
      <c r="P112" s="35">
        <v>42005</v>
      </c>
      <c r="Q112" s="35">
        <v>42370</v>
      </c>
      <c r="R112" s="35">
        <v>42370</v>
      </c>
      <c r="S112" s="35">
        <v>42370</v>
      </c>
      <c r="T112" s="35">
        <v>42370</v>
      </c>
      <c r="U112" s="35">
        <v>42736</v>
      </c>
      <c r="V112" s="35">
        <v>42736</v>
      </c>
      <c r="W112" s="35">
        <v>42736</v>
      </c>
      <c r="X112" s="35">
        <v>42736</v>
      </c>
      <c r="Y112" s="35">
        <v>43101</v>
      </c>
      <c r="Z112" s="35">
        <v>43101</v>
      </c>
      <c r="AA112" s="35">
        <v>43101</v>
      </c>
      <c r="AB112" s="35">
        <v>43101</v>
      </c>
      <c r="AC112" s="35">
        <v>43466</v>
      </c>
      <c r="AD112" s="35">
        <v>43466</v>
      </c>
      <c r="AE112" s="35">
        <v>43466</v>
      </c>
      <c r="AF112" s="35">
        <v>43466</v>
      </c>
      <c r="AG112" s="35">
        <v>43831</v>
      </c>
      <c r="AH112" s="35">
        <v>43831</v>
      </c>
    </row>
    <row r="113" spans="1:34">
      <c r="A113" s="43"/>
      <c r="B113" s="38">
        <f>+B77</f>
        <v>41090</v>
      </c>
      <c r="C113" s="38">
        <f t="shared" ref="C113:Y113" si="55">+C77</f>
        <v>41182</v>
      </c>
      <c r="D113" s="38">
        <f t="shared" si="55"/>
        <v>41274</v>
      </c>
      <c r="E113" s="38">
        <f t="shared" si="55"/>
        <v>41364</v>
      </c>
      <c r="F113" s="38">
        <f t="shared" si="55"/>
        <v>41455</v>
      </c>
      <c r="G113" s="38">
        <f t="shared" si="55"/>
        <v>41547</v>
      </c>
      <c r="H113" s="38">
        <f t="shared" si="55"/>
        <v>41639</v>
      </c>
      <c r="I113" s="38">
        <f t="shared" si="55"/>
        <v>41729</v>
      </c>
      <c r="J113" s="38">
        <f t="shared" si="55"/>
        <v>41820</v>
      </c>
      <c r="K113" s="38">
        <f t="shared" si="55"/>
        <v>41912</v>
      </c>
      <c r="L113" s="38">
        <f t="shared" si="55"/>
        <v>42004</v>
      </c>
      <c r="M113" s="38">
        <f t="shared" si="55"/>
        <v>42094</v>
      </c>
      <c r="N113" s="38">
        <f t="shared" si="55"/>
        <v>42185</v>
      </c>
      <c r="O113" s="38">
        <f t="shared" si="55"/>
        <v>42277</v>
      </c>
      <c r="P113" s="38">
        <f t="shared" si="55"/>
        <v>42369</v>
      </c>
      <c r="Q113" s="38">
        <f t="shared" si="55"/>
        <v>42460</v>
      </c>
      <c r="R113" s="38">
        <f t="shared" si="55"/>
        <v>42551</v>
      </c>
      <c r="S113" s="38">
        <f t="shared" si="55"/>
        <v>42643</v>
      </c>
      <c r="T113" s="38">
        <f t="shared" si="55"/>
        <v>42735</v>
      </c>
      <c r="U113" s="38">
        <f t="shared" si="55"/>
        <v>42825</v>
      </c>
      <c r="V113" s="38">
        <f t="shared" si="55"/>
        <v>42916</v>
      </c>
      <c r="W113" s="38">
        <f t="shared" si="55"/>
        <v>43008</v>
      </c>
      <c r="X113" s="38">
        <f t="shared" si="55"/>
        <v>43100</v>
      </c>
      <c r="Y113" s="38">
        <f t="shared" si="55"/>
        <v>43190</v>
      </c>
      <c r="Z113" s="38">
        <f t="shared" ref="Z113:AE113" si="56">+Z77</f>
        <v>43281</v>
      </c>
      <c r="AA113" s="38">
        <f t="shared" si="56"/>
        <v>43373</v>
      </c>
      <c r="AB113" s="38">
        <f t="shared" si="56"/>
        <v>43465</v>
      </c>
      <c r="AC113" s="38">
        <f t="shared" si="56"/>
        <v>43555</v>
      </c>
      <c r="AD113" s="38">
        <f t="shared" si="56"/>
        <v>43646</v>
      </c>
      <c r="AE113" s="38">
        <f t="shared" si="56"/>
        <v>43738</v>
      </c>
      <c r="AF113" s="38">
        <f t="shared" ref="AF113:AG113" si="57">+AF77</f>
        <v>43830</v>
      </c>
      <c r="AG113" s="38">
        <f t="shared" si="57"/>
        <v>43921</v>
      </c>
      <c r="AH113" s="38">
        <f t="shared" ref="AH113" si="58">+AH77</f>
        <v>44012</v>
      </c>
    </row>
    <row r="114" spans="1:34">
      <c r="A114" s="39"/>
      <c r="B114" s="37" t="s">
        <v>90</v>
      </c>
      <c r="C114" s="37" t="s">
        <v>90</v>
      </c>
      <c r="D114" s="37" t="s">
        <v>90</v>
      </c>
      <c r="E114" s="37" t="s">
        <v>90</v>
      </c>
      <c r="F114" s="37" t="s">
        <v>90</v>
      </c>
      <c r="G114" s="37" t="s">
        <v>90</v>
      </c>
      <c r="H114" s="37" t="s">
        <v>90</v>
      </c>
      <c r="I114" s="37" t="s">
        <v>90</v>
      </c>
      <c r="J114" s="37" t="s">
        <v>90</v>
      </c>
      <c r="K114" s="37" t="s">
        <v>90</v>
      </c>
      <c r="L114" s="37" t="s">
        <v>90</v>
      </c>
      <c r="M114" s="37" t="s">
        <v>90</v>
      </c>
      <c r="N114" s="37" t="s">
        <v>90</v>
      </c>
      <c r="O114" s="37" t="s">
        <v>90</v>
      </c>
      <c r="P114" s="37" t="s">
        <v>90</v>
      </c>
      <c r="Q114" s="37" t="s">
        <v>90</v>
      </c>
      <c r="R114" s="37" t="s">
        <v>90</v>
      </c>
      <c r="S114" s="37" t="s">
        <v>90</v>
      </c>
      <c r="T114" s="37" t="s">
        <v>90</v>
      </c>
      <c r="U114" s="37" t="s">
        <v>90</v>
      </c>
      <c r="V114" s="37" t="s">
        <v>90</v>
      </c>
      <c r="W114" s="37" t="s">
        <v>90</v>
      </c>
      <c r="X114" s="37" t="s">
        <v>90</v>
      </c>
      <c r="Y114" s="37" t="s">
        <v>90</v>
      </c>
      <c r="Z114" s="37" t="s">
        <v>90</v>
      </c>
      <c r="AA114" s="37" t="s">
        <v>90</v>
      </c>
      <c r="AB114" s="37" t="s">
        <v>90</v>
      </c>
      <c r="AC114" s="37" t="s">
        <v>90</v>
      </c>
      <c r="AD114" s="37" t="s">
        <v>90</v>
      </c>
      <c r="AE114" s="37" t="s">
        <v>90</v>
      </c>
      <c r="AF114" s="37" t="s">
        <v>90</v>
      </c>
      <c r="AG114" s="37" t="s">
        <v>90</v>
      </c>
      <c r="AH114" s="37" t="s">
        <v>90</v>
      </c>
    </row>
    <row r="115" spans="1:34">
      <c r="A115" s="30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</row>
    <row r="116" spans="1:34">
      <c r="A116" s="14" t="s">
        <v>93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</row>
    <row r="117" spans="1:34">
      <c r="A117" s="26" t="s">
        <v>104</v>
      </c>
      <c r="B117" s="8">
        <v>11512.157346727274</v>
      </c>
      <c r="C117" s="8">
        <v>11931.64311652727</v>
      </c>
      <c r="D117" s="8">
        <v>15930.675479181818</v>
      </c>
      <c r="E117" s="8">
        <v>12840.064653636364</v>
      </c>
      <c r="F117" s="8">
        <v>15546.329608181819</v>
      </c>
      <c r="G117" s="8">
        <v>15825.265008181817</v>
      </c>
      <c r="H117" s="8">
        <v>20441.049171786181</v>
      </c>
      <c r="I117" s="8">
        <v>13622.927497303528</v>
      </c>
      <c r="J117" s="8">
        <v>16604.959406163664</v>
      </c>
      <c r="K117" s="8">
        <v>17214.703410127662</v>
      </c>
      <c r="L117" s="8">
        <v>23315.334903611678</v>
      </c>
      <c r="M117" s="8">
        <v>14350.421166536004</v>
      </c>
      <c r="N117" s="8">
        <v>17437.819220012021</v>
      </c>
      <c r="O117" s="8">
        <v>18365.63292001202</v>
      </c>
      <c r="P117" s="8">
        <v>24223.107101867994</v>
      </c>
      <c r="Q117" s="8">
        <v>15628.616326199994</v>
      </c>
      <c r="R117" s="8">
        <v>18433.226441199819</v>
      </c>
      <c r="S117" s="8">
        <v>20048.161374199819</v>
      </c>
      <c r="T117" s="8">
        <v>31705.826129099732</v>
      </c>
      <c r="U117" s="8">
        <v>15354.038276799694</v>
      </c>
      <c r="V117" s="8">
        <v>18121.593685301417</v>
      </c>
      <c r="W117" s="8">
        <v>20139.935629301413</v>
      </c>
      <c r="X117" s="8">
        <v>30996.214675301435</v>
      </c>
      <c r="Y117" s="8">
        <v>16993.642257100106</v>
      </c>
      <c r="Z117" s="8">
        <v>19917.020417100099</v>
      </c>
      <c r="AA117" s="8">
        <v>23008.627057100101</v>
      </c>
      <c r="AB117" s="8">
        <v>40901.578573453298</v>
      </c>
      <c r="AC117" s="8">
        <v>23159.615129646802</v>
      </c>
      <c r="AD117" s="8">
        <v>25698.089533646798</v>
      </c>
      <c r="AE117" s="8">
        <v>28667.796303646799</v>
      </c>
      <c r="AF117" s="8">
        <v>56427.397883646801</v>
      </c>
      <c r="AG117" s="8">
        <v>18082.06942</v>
      </c>
      <c r="AH117" s="8">
        <v>22472.371180515798</v>
      </c>
    </row>
    <row r="118" spans="1:34">
      <c r="A118" s="26" t="s">
        <v>94</v>
      </c>
      <c r="B118" s="8">
        <v>92728</v>
      </c>
      <c r="C118" s="8">
        <v>96364</v>
      </c>
      <c r="D118" s="8">
        <v>149331</v>
      </c>
      <c r="E118" s="8">
        <v>93909</v>
      </c>
      <c r="F118" s="8">
        <v>117710</v>
      </c>
      <c r="G118" s="8">
        <v>122079</v>
      </c>
      <c r="H118" s="8">
        <v>190856</v>
      </c>
      <c r="I118" s="8">
        <v>115290</v>
      </c>
      <c r="J118" s="8">
        <v>149340</v>
      </c>
      <c r="K118" s="8">
        <v>161068</v>
      </c>
      <c r="L118" s="8">
        <v>243995</v>
      </c>
      <c r="M118" s="8">
        <v>126845</v>
      </c>
      <c r="N118" s="8">
        <v>149992</v>
      </c>
      <c r="O118" s="8">
        <v>160220</v>
      </c>
      <c r="P118" s="8">
        <v>248966</v>
      </c>
      <c r="Q118" s="8">
        <v>134558</v>
      </c>
      <c r="R118" s="8">
        <v>169799</v>
      </c>
      <c r="S118" s="8">
        <v>195406</v>
      </c>
      <c r="T118" s="8">
        <v>320293</v>
      </c>
      <c r="U118" s="8">
        <v>136681</v>
      </c>
      <c r="V118" s="8">
        <v>159661</v>
      </c>
      <c r="W118" s="8">
        <v>186136</v>
      </c>
      <c r="X118" s="8">
        <v>314650</v>
      </c>
      <c r="Y118" s="8">
        <v>153620</v>
      </c>
      <c r="Z118" s="8">
        <v>217349</v>
      </c>
      <c r="AA118" s="8">
        <v>295806.60650647874</v>
      </c>
      <c r="AB118" s="8">
        <v>465800.13462076534</v>
      </c>
      <c r="AC118" s="8">
        <v>190409.92095741906</v>
      </c>
      <c r="AD118" s="8">
        <v>237118.55362658363</v>
      </c>
      <c r="AE118" s="8">
        <v>303972.76073792094</v>
      </c>
      <c r="AF118" s="8">
        <v>508522.68404626771</v>
      </c>
      <c r="AG118" s="8">
        <v>156692.01781938883</v>
      </c>
      <c r="AH118" s="8">
        <v>221698.39658812515</v>
      </c>
    </row>
    <row r="119" spans="1:34">
      <c r="A119" s="26" t="s">
        <v>95</v>
      </c>
      <c r="B119" s="8">
        <v>-80826</v>
      </c>
      <c r="C119" s="8">
        <v>-87885</v>
      </c>
      <c r="D119" s="8">
        <v>-134843</v>
      </c>
      <c r="E119" s="8">
        <v>-83546</v>
      </c>
      <c r="F119" s="8">
        <v>-99482</v>
      </c>
      <c r="G119" s="8">
        <v>-106797</v>
      </c>
      <c r="H119" s="8">
        <v>-163967</v>
      </c>
      <c r="I119" s="8">
        <v>-103424</v>
      </c>
      <c r="J119" s="8">
        <v>-131684</v>
      </c>
      <c r="K119" s="8">
        <v>-146232</v>
      </c>
      <c r="L119" s="8">
        <v>-219102</v>
      </c>
      <c r="M119" s="8">
        <v>-112524</v>
      </c>
      <c r="N119" s="8">
        <v>-130587</v>
      </c>
      <c r="O119" s="8">
        <v>-143112</v>
      </c>
      <c r="P119" s="8">
        <v>-225980</v>
      </c>
      <c r="Q119" s="8">
        <v>-114424</v>
      </c>
      <c r="R119" s="8">
        <v>-144516</v>
      </c>
      <c r="S119" s="8">
        <v>-171038</v>
      </c>
      <c r="T119" s="8">
        <v>-283910</v>
      </c>
      <c r="U119" s="8">
        <v>-116784</v>
      </c>
      <c r="V119" s="8">
        <v>-138293</v>
      </c>
      <c r="W119" s="8">
        <v>-165379</v>
      </c>
      <c r="X119" s="8">
        <v>-280754</v>
      </c>
      <c r="Y119" s="8">
        <v>-138196</v>
      </c>
      <c r="Z119" s="8">
        <v>-203730</v>
      </c>
      <c r="AA119" s="8">
        <v>-240550.24301123249</v>
      </c>
      <c r="AB119" s="8">
        <v>-387082.26677434781</v>
      </c>
      <c r="AC119" s="8">
        <v>-188347.9207826317</v>
      </c>
      <c r="AD119" s="8">
        <v>-243836.81824482291</v>
      </c>
      <c r="AE119" s="8">
        <v>-274561.01284103299</v>
      </c>
      <c r="AF119" s="8">
        <v>-467336.31629797164</v>
      </c>
      <c r="AG119" s="8">
        <v>-149167.39883211104</v>
      </c>
      <c r="AH119" s="8">
        <v>-204949.11604949372</v>
      </c>
    </row>
    <row r="120" spans="1:34">
      <c r="A120" s="6" t="s">
        <v>107</v>
      </c>
      <c r="B120" s="27">
        <f>+SUM(B118:B119)</f>
        <v>11902</v>
      </c>
      <c r="C120" s="27">
        <f t="shared" ref="C120:Z120" si="59">+SUM(C118:C119)</f>
        <v>8479</v>
      </c>
      <c r="D120" s="27">
        <f t="shared" si="59"/>
        <v>14488</v>
      </c>
      <c r="E120" s="27">
        <f t="shared" si="59"/>
        <v>10363</v>
      </c>
      <c r="F120" s="27">
        <f t="shared" si="59"/>
        <v>18228</v>
      </c>
      <c r="G120" s="27">
        <f t="shared" si="59"/>
        <v>15282</v>
      </c>
      <c r="H120" s="27">
        <f t="shared" si="59"/>
        <v>26889</v>
      </c>
      <c r="I120" s="27">
        <f t="shared" si="59"/>
        <v>11866</v>
      </c>
      <c r="J120" s="27">
        <f t="shared" si="59"/>
        <v>17656</v>
      </c>
      <c r="K120" s="27">
        <f t="shared" si="59"/>
        <v>14836</v>
      </c>
      <c r="L120" s="27">
        <f t="shared" si="59"/>
        <v>24893</v>
      </c>
      <c r="M120" s="27">
        <f t="shared" si="59"/>
        <v>14321</v>
      </c>
      <c r="N120" s="27">
        <f t="shared" si="59"/>
        <v>19405</v>
      </c>
      <c r="O120" s="27">
        <f t="shared" si="59"/>
        <v>17108</v>
      </c>
      <c r="P120" s="27">
        <f t="shared" si="59"/>
        <v>22986</v>
      </c>
      <c r="Q120" s="27">
        <f t="shared" si="59"/>
        <v>20134</v>
      </c>
      <c r="R120" s="27">
        <f t="shared" si="59"/>
        <v>25283</v>
      </c>
      <c r="S120" s="27">
        <f t="shared" si="59"/>
        <v>24368</v>
      </c>
      <c r="T120" s="27">
        <f t="shared" si="59"/>
        <v>36383</v>
      </c>
      <c r="U120" s="27">
        <f t="shared" si="59"/>
        <v>19897</v>
      </c>
      <c r="V120" s="27">
        <f t="shared" si="59"/>
        <v>21368</v>
      </c>
      <c r="W120" s="27">
        <f t="shared" si="59"/>
        <v>20757</v>
      </c>
      <c r="X120" s="27">
        <f t="shared" si="59"/>
        <v>33896</v>
      </c>
      <c r="Y120" s="27">
        <f t="shared" si="59"/>
        <v>15424</v>
      </c>
      <c r="Z120" s="27">
        <f t="shared" si="59"/>
        <v>13619</v>
      </c>
      <c r="AA120" s="27">
        <f t="shared" ref="AA120:AG120" si="60">+SUM(AA118:AA119)</f>
        <v>55256.363495246245</v>
      </c>
      <c r="AB120" s="27">
        <f t="shared" si="60"/>
        <v>78717.867846417532</v>
      </c>
      <c r="AC120" s="27">
        <f t="shared" si="60"/>
        <v>2062.0001747873612</v>
      </c>
      <c r="AD120" s="27">
        <f t="shared" si="60"/>
        <v>-6718.2646182392782</v>
      </c>
      <c r="AE120" s="27">
        <f t="shared" si="60"/>
        <v>29411.747896887944</v>
      </c>
      <c r="AF120" s="27">
        <f t="shared" si="60"/>
        <v>41186.367748296063</v>
      </c>
      <c r="AG120" s="27">
        <f t="shared" si="60"/>
        <v>7524.6189872777904</v>
      </c>
      <c r="AH120" s="27">
        <f t="shared" ref="AH120" si="61">+SUM(AH118:AH119)</f>
        <v>16749.280538631428</v>
      </c>
    </row>
    <row r="121" spans="1:34">
      <c r="A121" s="26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</row>
    <row r="122" spans="1:34">
      <c r="A122" s="14" t="s">
        <v>96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</row>
    <row r="123" spans="1:34">
      <c r="A123" s="26" t="s">
        <v>104</v>
      </c>
      <c r="B123" s="8">
        <v>583.63973000000135</v>
      </c>
      <c r="C123" s="8">
        <v>597.7482300000014</v>
      </c>
      <c r="D123" s="8">
        <v>1018.4426700000021</v>
      </c>
      <c r="E123" s="8">
        <v>221.04116000000039</v>
      </c>
      <c r="F123" s="8">
        <v>604.51604000000032</v>
      </c>
      <c r="G123" s="8">
        <v>744.03590000000042</v>
      </c>
      <c r="H123" s="8">
        <v>1263.722936067415</v>
      </c>
      <c r="I123" s="8">
        <v>704.5610369325841</v>
      </c>
      <c r="J123" s="8">
        <v>1226.8144797325851</v>
      </c>
      <c r="K123" s="8">
        <v>1328.627859732585</v>
      </c>
      <c r="L123" s="8">
        <v>2578.5948887325776</v>
      </c>
      <c r="M123" s="8">
        <v>719.06649499999799</v>
      </c>
      <c r="N123" s="8">
        <v>1698.5259087999962</v>
      </c>
      <c r="O123" s="8">
        <v>1800.8171287999962</v>
      </c>
      <c r="P123" s="8">
        <v>2860.3614687999961</v>
      </c>
      <c r="Q123" s="8">
        <v>612.01732199999879</v>
      </c>
      <c r="R123" s="8">
        <v>1352.5410569999958</v>
      </c>
      <c r="S123" s="8">
        <v>1508.5318169999957</v>
      </c>
      <c r="T123" s="8">
        <v>2381.7280735999775</v>
      </c>
      <c r="U123" s="8">
        <v>595.90188240001601</v>
      </c>
      <c r="V123" s="8">
        <v>1092.324705399998</v>
      </c>
      <c r="W123" s="8">
        <v>1219.4984653999977</v>
      </c>
      <c r="X123" s="8">
        <v>1839.4303163999878</v>
      </c>
      <c r="Y123" s="8">
        <v>533.5780059999928</v>
      </c>
      <c r="Z123" s="8">
        <v>996.83933100000991</v>
      </c>
      <c r="AA123" s="8">
        <f>1185044.01100001/1000</f>
        <v>1185.04401100001</v>
      </c>
      <c r="AB123" s="8">
        <v>1828.4266239999999</v>
      </c>
      <c r="AC123" s="8">
        <v>60.259364999999903</v>
      </c>
      <c r="AD123" s="8">
        <v>523.47340999999994</v>
      </c>
      <c r="AE123" s="8">
        <f>783951.51/1000</f>
        <v>783.95150999999998</v>
      </c>
      <c r="AF123" s="8">
        <v>1880.2820400000001</v>
      </c>
      <c r="AG123" s="8">
        <v>835.849875</v>
      </c>
      <c r="AH123" s="8">
        <v>1571.47621863636</v>
      </c>
    </row>
    <row r="124" spans="1:34">
      <c r="A124" s="26" t="s">
        <v>94</v>
      </c>
      <c r="B124" s="8">
        <v>6940</v>
      </c>
      <c r="C124" s="8">
        <v>7035</v>
      </c>
      <c r="D124" s="8">
        <v>10760</v>
      </c>
      <c r="E124" s="8">
        <v>2928</v>
      </c>
      <c r="F124" s="8">
        <v>7669</v>
      </c>
      <c r="G124" s="8">
        <v>8743</v>
      </c>
      <c r="H124" s="8">
        <v>13784</v>
      </c>
      <c r="I124" s="8">
        <v>8684</v>
      </c>
      <c r="J124" s="8">
        <v>13592</v>
      </c>
      <c r="K124" s="8">
        <v>14445</v>
      </c>
      <c r="L124" s="8">
        <v>23743</v>
      </c>
      <c r="M124" s="8">
        <v>6992</v>
      </c>
      <c r="N124" s="8">
        <v>15585</v>
      </c>
      <c r="O124" s="8">
        <v>16493</v>
      </c>
      <c r="P124" s="8">
        <v>24894</v>
      </c>
      <c r="Q124" s="8">
        <v>6328</v>
      </c>
      <c r="R124" s="8">
        <v>13915</v>
      </c>
      <c r="S124" s="8">
        <v>15444</v>
      </c>
      <c r="T124" s="8">
        <v>22052</v>
      </c>
      <c r="U124" s="8">
        <v>6245</v>
      </c>
      <c r="V124" s="8">
        <v>11685</v>
      </c>
      <c r="W124" s="8">
        <v>12836</v>
      </c>
      <c r="X124" s="8">
        <v>18349</v>
      </c>
      <c r="Y124" s="8">
        <v>6216</v>
      </c>
      <c r="Z124" s="8">
        <v>10990</v>
      </c>
      <c r="AA124" s="8">
        <v>12582.889467948791</v>
      </c>
      <c r="AB124" s="8">
        <v>17910.693754920881</v>
      </c>
      <c r="AC124" s="8">
        <v>1259.6896601371864</v>
      </c>
      <c r="AD124" s="8">
        <v>5621.2992704947346</v>
      </c>
      <c r="AE124" s="8">
        <v>7641.1576377439524</v>
      </c>
      <c r="AF124" s="8">
        <v>16235.575563596751</v>
      </c>
      <c r="AG124" s="8">
        <v>8977.9955063455782</v>
      </c>
      <c r="AH124" s="8">
        <v>15773.213630775062</v>
      </c>
    </row>
    <row r="125" spans="1:34">
      <c r="A125" s="26" t="s">
        <v>95</v>
      </c>
      <c r="B125" s="8">
        <v>-6227</v>
      </c>
      <c r="C125" s="8">
        <v>-6527</v>
      </c>
      <c r="D125" s="8">
        <v>-10101</v>
      </c>
      <c r="E125" s="8">
        <v>-2273</v>
      </c>
      <c r="F125" s="8">
        <v>-5855</v>
      </c>
      <c r="G125" s="8">
        <v>-7626</v>
      </c>
      <c r="H125" s="8">
        <v>-11892</v>
      </c>
      <c r="I125" s="8">
        <v>-7057</v>
      </c>
      <c r="J125" s="8">
        <v>-11726</v>
      </c>
      <c r="K125" s="8">
        <v>-12811</v>
      </c>
      <c r="L125" s="8">
        <v>-22683</v>
      </c>
      <c r="M125" s="8">
        <v>-6224</v>
      </c>
      <c r="N125" s="8">
        <v>-14553</v>
      </c>
      <c r="O125" s="8">
        <v>-15862</v>
      </c>
      <c r="P125" s="8">
        <v>-24032</v>
      </c>
      <c r="Q125" s="8">
        <v>-5584</v>
      </c>
      <c r="R125" s="8">
        <v>-12165</v>
      </c>
      <c r="S125" s="8">
        <v>-13849</v>
      </c>
      <c r="T125" s="8">
        <v>-20819</v>
      </c>
      <c r="U125" s="8">
        <v>-6347</v>
      </c>
      <c r="V125" s="8">
        <v>-11325</v>
      </c>
      <c r="W125" s="8">
        <v>-13327</v>
      </c>
      <c r="X125" s="8">
        <v>-19656</v>
      </c>
      <c r="Y125" s="8">
        <v>-5744</v>
      </c>
      <c r="Z125" s="8">
        <v>-10640</v>
      </c>
      <c r="AA125" s="8">
        <v>-14398.181537899432</v>
      </c>
      <c r="AB125" s="8">
        <v>-19610.685243103562</v>
      </c>
      <c r="AC125" s="8">
        <v>-666.56952617822367</v>
      </c>
      <c r="AD125" s="8">
        <v>-2710.1786691327479</v>
      </c>
      <c r="AE125" s="8">
        <v>-5545.4946980439663</v>
      </c>
      <c r="AF125" s="8">
        <v>-15488.072016697108</v>
      </c>
      <c r="AG125" s="8">
        <v>-4877.2592917916745</v>
      </c>
      <c r="AH125" s="8">
        <v>-10574.435264180693</v>
      </c>
    </row>
    <row r="126" spans="1:34">
      <c r="A126" s="6" t="s">
        <v>107</v>
      </c>
      <c r="B126" s="27">
        <f>+SUM(B124:B125)</f>
        <v>713</v>
      </c>
      <c r="C126" s="27">
        <f t="shared" ref="C126" si="62">+SUM(C124:C125)</f>
        <v>508</v>
      </c>
      <c r="D126" s="27">
        <f t="shared" ref="D126" si="63">+SUM(D124:D125)</f>
        <v>659</v>
      </c>
      <c r="E126" s="27">
        <f t="shared" ref="E126" si="64">+SUM(E124:E125)</f>
        <v>655</v>
      </c>
      <c r="F126" s="27">
        <f t="shared" ref="F126" si="65">+SUM(F124:F125)</f>
        <v>1814</v>
      </c>
      <c r="G126" s="27">
        <f t="shared" ref="G126" si="66">+SUM(G124:G125)</f>
        <v>1117</v>
      </c>
      <c r="H126" s="27">
        <f t="shared" ref="H126" si="67">+SUM(H124:H125)</f>
        <v>1892</v>
      </c>
      <c r="I126" s="27">
        <f t="shared" ref="I126" si="68">+SUM(I124:I125)</f>
        <v>1627</v>
      </c>
      <c r="J126" s="27">
        <f t="shared" ref="J126" si="69">+SUM(J124:J125)</f>
        <v>1866</v>
      </c>
      <c r="K126" s="27">
        <f t="shared" ref="K126" si="70">+SUM(K124:K125)</f>
        <v>1634</v>
      </c>
      <c r="L126" s="27">
        <f t="shared" ref="L126" si="71">+SUM(L124:L125)</f>
        <v>1060</v>
      </c>
      <c r="M126" s="27">
        <f t="shared" ref="M126" si="72">+SUM(M124:M125)</f>
        <v>768</v>
      </c>
      <c r="N126" s="27">
        <f t="shared" ref="N126" si="73">+SUM(N124:N125)</f>
        <v>1032</v>
      </c>
      <c r="O126" s="27">
        <f t="shared" ref="O126" si="74">+SUM(O124:O125)</f>
        <v>631</v>
      </c>
      <c r="P126" s="27">
        <f t="shared" ref="P126" si="75">+SUM(P124:P125)</f>
        <v>862</v>
      </c>
      <c r="Q126" s="27">
        <f t="shared" ref="Q126" si="76">+SUM(Q124:Q125)</f>
        <v>744</v>
      </c>
      <c r="R126" s="27">
        <f t="shared" ref="R126" si="77">+SUM(R124:R125)</f>
        <v>1750</v>
      </c>
      <c r="S126" s="27">
        <f t="shared" ref="S126" si="78">+SUM(S124:S125)</f>
        <v>1595</v>
      </c>
      <c r="T126" s="27">
        <f t="shared" ref="T126" si="79">+SUM(T124:T125)</f>
        <v>1233</v>
      </c>
      <c r="U126" s="27">
        <f t="shared" ref="U126" si="80">+SUM(U124:U125)</f>
        <v>-102</v>
      </c>
      <c r="V126" s="27">
        <f t="shared" ref="V126" si="81">+SUM(V124:V125)</f>
        <v>360</v>
      </c>
      <c r="W126" s="27">
        <f t="shared" ref="W126" si="82">+SUM(W124:W125)</f>
        <v>-491</v>
      </c>
      <c r="X126" s="27">
        <f t="shared" ref="X126" si="83">+SUM(X124:X125)</f>
        <v>-1307</v>
      </c>
      <c r="Y126" s="27">
        <f t="shared" ref="Y126" si="84">+SUM(Y124:Y125)</f>
        <v>472</v>
      </c>
      <c r="Z126" s="27">
        <f t="shared" ref="Z126" si="85">+SUM(Z124:Z125)</f>
        <v>350</v>
      </c>
      <c r="AA126" s="27">
        <f t="shared" ref="AA126:AG126" si="86">+SUM(AA124:AA125)</f>
        <v>-1815.2920699506412</v>
      </c>
      <c r="AB126" s="27">
        <f t="shared" si="86"/>
        <v>-1699.9914881826808</v>
      </c>
      <c r="AC126" s="27">
        <f t="shared" si="86"/>
        <v>593.1201339589627</v>
      </c>
      <c r="AD126" s="27">
        <f t="shared" si="86"/>
        <v>2911.1206013619867</v>
      </c>
      <c r="AE126" s="27">
        <f t="shared" si="86"/>
        <v>2095.6629396999861</v>
      </c>
      <c r="AF126" s="27">
        <f t="shared" si="86"/>
        <v>747.50354689964297</v>
      </c>
      <c r="AG126" s="27">
        <f t="shared" si="86"/>
        <v>4100.7362145539037</v>
      </c>
      <c r="AH126" s="27">
        <f t="shared" ref="AH126" si="87">+SUM(AH124:AH125)</f>
        <v>5198.7783665943698</v>
      </c>
    </row>
    <row r="127" spans="1:34">
      <c r="A127" s="26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</row>
    <row r="128" spans="1:34">
      <c r="A128" s="14" t="s">
        <v>97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</row>
    <row r="129" spans="1:34">
      <c r="A129" s="26" t="s">
        <v>104</v>
      </c>
      <c r="B129" s="8">
        <f>+[1]Volumenes!CQ92/1000</f>
        <v>3588.4188154088461</v>
      </c>
      <c r="C129" s="8">
        <f>+[1]Volumenes!CR92/1000</f>
        <v>3678.1551108633912</v>
      </c>
      <c r="D129" s="8">
        <f>+[1]Volumenes!CS92/1000</f>
        <v>5766.4951508633903</v>
      </c>
      <c r="E129" s="8">
        <f>+[1]Volumenes!CT92/1000</f>
        <v>1640.3792399999932</v>
      </c>
      <c r="F129" s="8">
        <f>+[1]Volumenes!CU92/1000</f>
        <v>2612.7276290908994</v>
      </c>
      <c r="G129" s="8">
        <f>+[1]Volumenes!CV92/1000</f>
        <v>2675.2645463636272</v>
      </c>
      <c r="H129" s="8">
        <f>+[1]Volumenes!CW92/1000</f>
        <v>3828.6098363636256</v>
      </c>
      <c r="I129" s="8">
        <f>+[1]Volumenes!CX92/1000</f>
        <v>1729.5426807363635</v>
      </c>
      <c r="J129" s="8">
        <f>+[1]Volumenes!CY92/1000</f>
        <v>2659.7444106909102</v>
      </c>
      <c r="K129" s="8">
        <f>+[1]Volumenes!CZ92/1000</f>
        <v>2699.4239934181833</v>
      </c>
      <c r="L129" s="8">
        <f>+[1]Volumenes!DA92/1000</f>
        <v>4271.9575296909061</v>
      </c>
      <c r="M129" s="8">
        <f>+[1]Volumenes!DB92/1000</f>
        <v>1682.8197449999961</v>
      </c>
      <c r="N129" s="8">
        <f>+[1]Volumenes!DC92/1000</f>
        <v>3001.6619199999914</v>
      </c>
      <c r="O129" s="8">
        <f>+[1]Volumenes!DD92/1000</f>
        <v>3070.8332863636274</v>
      </c>
      <c r="P129" s="8">
        <f>+[1]Volumenes!DE92/1000</f>
        <v>4795.6521609999845</v>
      </c>
      <c r="Q129" s="8">
        <f>+[1]Volumenes!DF92/1000</f>
        <v>1715.3038592999915</v>
      </c>
      <c r="R129" s="8">
        <f>+[1]Volumenes!DG92/1000</f>
        <v>3120.9035359999916</v>
      </c>
      <c r="S129" s="8">
        <f>+[1]Volumenes!DH92/1000</f>
        <v>3202.089432363628</v>
      </c>
      <c r="T129" s="8">
        <f>+[1]Volumenes!DI92/1000</f>
        <v>4598.108336909082</v>
      </c>
      <c r="U129" s="8">
        <f>+[1]Volumenes!DJ92/1000</f>
        <v>1108.4696000000001</v>
      </c>
      <c r="V129" s="8">
        <f>+[1]Volumenes!DK92/1000</f>
        <v>1678.9433270000297</v>
      </c>
      <c r="W129" s="8">
        <f>+[1]Volumenes!DL92/1000</f>
        <v>1700.8759570000298</v>
      </c>
      <c r="X129" s="8">
        <f>+[1]Volumenes!DM92/1000</f>
        <v>2396.6231430000289</v>
      </c>
      <c r="Y129" s="8">
        <f>+[1]Volumenes!DN92/1000</f>
        <v>886.32484500000089</v>
      </c>
      <c r="Z129" s="8">
        <v>1305.540481</v>
      </c>
      <c r="AA129" s="8">
        <v>1320.3608409999999</v>
      </c>
      <c r="AB129" s="8">
        <v>2279.9748460000001</v>
      </c>
      <c r="AC129" s="8">
        <v>975.76964499999997</v>
      </c>
      <c r="AD129" s="8">
        <v>1218.5567249999999</v>
      </c>
      <c r="AE129" s="8">
        <v>1327.0614049999999</v>
      </c>
      <c r="AF129" s="8">
        <v>2220.7870499999999</v>
      </c>
      <c r="AG129" s="8">
        <v>601.86740499999996</v>
      </c>
      <c r="AH129" s="8">
        <v>865.57123742952604</v>
      </c>
    </row>
    <row r="130" spans="1:34">
      <c r="A130" s="26" t="s">
        <v>94</v>
      </c>
      <c r="B130" s="8">
        <v>22346</v>
      </c>
      <c r="C130" s="8">
        <v>22973</v>
      </c>
      <c r="D130" s="8">
        <v>33779</v>
      </c>
      <c r="E130" s="8">
        <v>9900</v>
      </c>
      <c r="F130" s="8">
        <v>17770</v>
      </c>
      <c r="G130" s="8">
        <v>18209</v>
      </c>
      <c r="H130" s="8">
        <v>25956</v>
      </c>
      <c r="I130" s="8">
        <v>10460</v>
      </c>
      <c r="J130" s="8">
        <v>17383</v>
      </c>
      <c r="K130" s="8">
        <v>17724</v>
      </c>
      <c r="L130" s="8">
        <v>27487</v>
      </c>
      <c r="M130" s="8">
        <v>10679</v>
      </c>
      <c r="N130" s="8">
        <v>18491</v>
      </c>
      <c r="O130" s="8">
        <v>19229</v>
      </c>
      <c r="P130" s="8">
        <v>29600</v>
      </c>
      <c r="Q130" s="8">
        <v>11632</v>
      </c>
      <c r="R130" s="8">
        <v>20522</v>
      </c>
      <c r="S130" s="8">
        <v>21402</v>
      </c>
      <c r="T130" s="8">
        <v>28352</v>
      </c>
      <c r="U130" s="8">
        <v>6917</v>
      </c>
      <c r="V130" s="8">
        <v>11149</v>
      </c>
      <c r="W130" s="8">
        <v>11581</v>
      </c>
      <c r="X130" s="8">
        <v>16121</v>
      </c>
      <c r="Y130" s="8">
        <v>5418</v>
      </c>
      <c r="Z130" s="8">
        <v>8467</v>
      </c>
      <c r="AA130" s="8">
        <v>8750.3361471642093</v>
      </c>
      <c r="AB130" s="8">
        <v>13566.139479847388</v>
      </c>
      <c r="AC130" s="8">
        <v>6430.9822762325794</v>
      </c>
      <c r="AD130" s="8">
        <v>8282.6092940488707</v>
      </c>
      <c r="AE130" s="8">
        <v>8949.251418155427</v>
      </c>
      <c r="AF130" s="8">
        <v>13574.114046739562</v>
      </c>
      <c r="AG130" s="8">
        <v>2933.2295051510982</v>
      </c>
      <c r="AH130" s="8">
        <v>4352.6533726264161</v>
      </c>
    </row>
    <row r="131" spans="1:34">
      <c r="A131" s="26" t="s">
        <v>95</v>
      </c>
      <c r="B131" s="8">
        <v>-19998</v>
      </c>
      <c r="C131" s="8">
        <v>-21246</v>
      </c>
      <c r="D131" s="8">
        <v>-31489</v>
      </c>
      <c r="E131" s="8">
        <v>-9492</v>
      </c>
      <c r="F131" s="8">
        <v>-16742</v>
      </c>
      <c r="G131" s="8">
        <v>-17296</v>
      </c>
      <c r="H131" s="8">
        <v>-25171</v>
      </c>
      <c r="I131" s="8">
        <v>-8738</v>
      </c>
      <c r="J131" s="8">
        <v>-15162</v>
      </c>
      <c r="K131" s="8">
        <v>-15595</v>
      </c>
      <c r="L131" s="8">
        <v>-25258</v>
      </c>
      <c r="M131" s="8">
        <v>-9705</v>
      </c>
      <c r="N131" s="8">
        <v>-16985</v>
      </c>
      <c r="O131" s="8">
        <v>-17845</v>
      </c>
      <c r="P131" s="8">
        <v>-28747</v>
      </c>
      <c r="Q131" s="8">
        <v>-10245</v>
      </c>
      <c r="R131" s="8">
        <v>-18382</v>
      </c>
      <c r="S131" s="8">
        <v>-19422</v>
      </c>
      <c r="T131" s="8">
        <v>-26362</v>
      </c>
      <c r="U131" s="8">
        <v>-6711</v>
      </c>
      <c r="V131" s="8">
        <v>-11271</v>
      </c>
      <c r="W131" s="8">
        <v>-11605</v>
      </c>
      <c r="X131" s="8">
        <v>-16585</v>
      </c>
      <c r="Y131" s="8">
        <v>-5437</v>
      </c>
      <c r="Z131" s="8">
        <v>-8663</v>
      </c>
      <c r="AA131" s="8">
        <v>-9051.3839062396091</v>
      </c>
      <c r="AB131" s="8">
        <v>-14566.030549002238</v>
      </c>
      <c r="AC131" s="8">
        <v>-6029.6142497991286</v>
      </c>
      <c r="AD131" s="8">
        <v>-7345.8825523345959</v>
      </c>
      <c r="AE131" s="8">
        <v>-8125.234768145795</v>
      </c>
      <c r="AF131" s="8">
        <v>-13384.84125903709</v>
      </c>
      <c r="AG131" s="8">
        <v>-2631.6758703057631</v>
      </c>
      <c r="AH131" s="8">
        <v>-3396.5632027564043</v>
      </c>
    </row>
    <row r="132" spans="1:34">
      <c r="A132" s="6" t="s">
        <v>107</v>
      </c>
      <c r="B132" s="27">
        <f>+SUM(B130:B131)</f>
        <v>2348</v>
      </c>
      <c r="C132" s="27">
        <f t="shared" ref="C132" si="88">+SUM(C130:C131)</f>
        <v>1727</v>
      </c>
      <c r="D132" s="27">
        <f t="shared" ref="D132" si="89">+SUM(D130:D131)</f>
        <v>2290</v>
      </c>
      <c r="E132" s="27">
        <f t="shared" ref="E132" si="90">+SUM(E130:E131)</f>
        <v>408</v>
      </c>
      <c r="F132" s="27">
        <f t="shared" ref="F132" si="91">+SUM(F130:F131)</f>
        <v>1028</v>
      </c>
      <c r="G132" s="27">
        <f t="shared" ref="G132" si="92">+SUM(G130:G131)</f>
        <v>913</v>
      </c>
      <c r="H132" s="27">
        <f t="shared" ref="H132" si="93">+SUM(H130:H131)</f>
        <v>785</v>
      </c>
      <c r="I132" s="27">
        <f t="shared" ref="I132" si="94">+SUM(I130:I131)</f>
        <v>1722</v>
      </c>
      <c r="J132" s="27">
        <f t="shared" ref="J132" si="95">+SUM(J130:J131)</f>
        <v>2221</v>
      </c>
      <c r="K132" s="27">
        <f t="shared" ref="K132" si="96">+SUM(K130:K131)</f>
        <v>2129</v>
      </c>
      <c r="L132" s="27">
        <f t="shared" ref="L132" si="97">+SUM(L130:L131)</f>
        <v>2229</v>
      </c>
      <c r="M132" s="27">
        <f t="shared" ref="M132" si="98">+SUM(M130:M131)</f>
        <v>974</v>
      </c>
      <c r="N132" s="27">
        <f t="shared" ref="N132" si="99">+SUM(N130:N131)</f>
        <v>1506</v>
      </c>
      <c r="O132" s="27">
        <f t="shared" ref="O132" si="100">+SUM(O130:O131)</f>
        <v>1384</v>
      </c>
      <c r="P132" s="27">
        <f t="shared" ref="P132" si="101">+SUM(P130:P131)</f>
        <v>853</v>
      </c>
      <c r="Q132" s="27">
        <f t="shared" ref="Q132" si="102">+SUM(Q130:Q131)</f>
        <v>1387</v>
      </c>
      <c r="R132" s="27">
        <f t="shared" ref="R132" si="103">+SUM(R130:R131)</f>
        <v>2140</v>
      </c>
      <c r="S132" s="27">
        <f t="shared" ref="S132" si="104">+SUM(S130:S131)</f>
        <v>1980</v>
      </c>
      <c r="T132" s="27">
        <f t="shared" ref="T132" si="105">+SUM(T130:T131)</f>
        <v>1990</v>
      </c>
      <c r="U132" s="27">
        <f t="shared" ref="U132" si="106">+SUM(U130:U131)</f>
        <v>206</v>
      </c>
      <c r="V132" s="27">
        <f t="shared" ref="V132" si="107">+SUM(V130:V131)</f>
        <v>-122</v>
      </c>
      <c r="W132" s="27">
        <f t="shared" ref="W132" si="108">+SUM(W130:W131)</f>
        <v>-24</v>
      </c>
      <c r="X132" s="27">
        <f t="shared" ref="X132" si="109">+SUM(X130:X131)</f>
        <v>-464</v>
      </c>
      <c r="Y132" s="27">
        <f t="shared" ref="Y132" si="110">+SUM(Y130:Y131)</f>
        <v>-19</v>
      </c>
      <c r="Z132" s="27">
        <f t="shared" ref="Z132" si="111">+SUM(Z130:Z131)</f>
        <v>-196</v>
      </c>
      <c r="AA132" s="27">
        <f t="shared" ref="AA132:AG132" si="112">+SUM(AA130:AA131)</f>
        <v>-301.04775907539988</v>
      </c>
      <c r="AB132" s="27">
        <f t="shared" si="112"/>
        <v>-999.8910691548499</v>
      </c>
      <c r="AC132" s="27">
        <f t="shared" si="112"/>
        <v>401.36802643345072</v>
      </c>
      <c r="AD132" s="27">
        <f t="shared" si="112"/>
        <v>936.72674171427479</v>
      </c>
      <c r="AE132" s="27">
        <f t="shared" si="112"/>
        <v>824.01665000963203</v>
      </c>
      <c r="AF132" s="27">
        <f t="shared" si="112"/>
        <v>189.27278770247176</v>
      </c>
      <c r="AG132" s="27">
        <f t="shared" si="112"/>
        <v>301.55363484533518</v>
      </c>
      <c r="AH132" s="27">
        <f t="shared" ref="AH132" si="113">+SUM(AH130:AH131)</f>
        <v>956.09016987001178</v>
      </c>
    </row>
    <row r="133" spans="1:34">
      <c r="A133" s="26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</row>
    <row r="134" spans="1:34">
      <c r="A134" s="14" t="s">
        <v>98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</row>
    <row r="135" spans="1:34">
      <c r="A135" s="26" t="s">
        <v>104</v>
      </c>
      <c r="B135" s="8">
        <v>1392.3357500000079</v>
      </c>
      <c r="C135" s="8">
        <v>1628.6406500000078</v>
      </c>
      <c r="D135" s="8">
        <v>2461.8994220000077</v>
      </c>
      <c r="E135" s="8">
        <v>2128.1207999999979</v>
      </c>
      <c r="F135" s="8">
        <v>2733.6438959999982</v>
      </c>
      <c r="G135" s="8">
        <v>2944.8396959999982</v>
      </c>
      <c r="H135" s="8">
        <v>3706.8683949999981</v>
      </c>
      <c r="I135" s="8">
        <v>1975.3900725599997</v>
      </c>
      <c r="J135" s="8">
        <v>2510.69825110802</v>
      </c>
      <c r="K135" s="8">
        <v>2695.3630787360207</v>
      </c>
      <c r="L135" s="8">
        <v>3703.7766047560208</v>
      </c>
      <c r="M135" s="8">
        <v>1878.0046460000015</v>
      </c>
      <c r="N135" s="8">
        <v>3030.632207663999</v>
      </c>
      <c r="O135" s="8">
        <v>3171.3139876639993</v>
      </c>
      <c r="P135" s="8">
        <v>3840.3600316639995</v>
      </c>
      <c r="Q135" s="8">
        <v>1722.6471840000008</v>
      </c>
      <c r="R135" s="8">
        <v>1986.980134000001</v>
      </c>
      <c r="S135" s="8">
        <v>2114.8877500000008</v>
      </c>
      <c r="T135" s="8">
        <v>2962.1975137500008</v>
      </c>
      <c r="U135" s="8">
        <v>1769.584660000002</v>
      </c>
      <c r="V135" s="8">
        <v>2281.1297716666686</v>
      </c>
      <c r="W135" s="8">
        <v>2460.8793716666687</v>
      </c>
      <c r="X135" s="8">
        <v>3221.4752916666685</v>
      </c>
      <c r="Y135" s="8">
        <v>1129.3916999999999</v>
      </c>
      <c r="Z135" s="8">
        <v>1292.5656729999996</v>
      </c>
      <c r="AA135" s="8">
        <f>1404867.993/1000</f>
        <v>1404.8679930000001</v>
      </c>
      <c r="AB135" s="8">
        <f>1646314.453/1000</f>
        <v>1646.314453</v>
      </c>
      <c r="AC135" s="8">
        <f>432490.311999999/1000</f>
        <v>432.49031199999899</v>
      </c>
      <c r="AD135" s="8">
        <f>531127.311999999/1000</f>
        <v>531.12731199999894</v>
      </c>
      <c r="AE135" s="8">
        <v>598.79701199999897</v>
      </c>
      <c r="AF135" s="8">
        <v>847.76149199999895</v>
      </c>
      <c r="AG135" s="8">
        <v>283.41178000000002</v>
      </c>
      <c r="AH135" s="8">
        <v>366.83577600000001</v>
      </c>
    </row>
    <row r="136" spans="1:34">
      <c r="A136" s="26" t="s">
        <v>94</v>
      </c>
      <c r="B136" s="8">
        <v>5361</v>
      </c>
      <c r="C136" s="8">
        <v>6951</v>
      </c>
      <c r="D136" s="8">
        <v>9972</v>
      </c>
      <c r="E136" s="8">
        <v>6444</v>
      </c>
      <c r="F136" s="8">
        <v>8508</v>
      </c>
      <c r="G136" s="8">
        <v>9725</v>
      </c>
      <c r="H136" s="8">
        <v>13284</v>
      </c>
      <c r="I136" s="8">
        <v>8122</v>
      </c>
      <c r="J136" s="8">
        <v>10814</v>
      </c>
      <c r="K136" s="8">
        <v>11797</v>
      </c>
      <c r="L136" s="8">
        <v>15623</v>
      </c>
      <c r="M136" s="8">
        <v>6701</v>
      </c>
      <c r="N136" s="8">
        <v>10967</v>
      </c>
      <c r="O136" s="8">
        <v>11728</v>
      </c>
      <c r="P136" s="8">
        <v>14794</v>
      </c>
      <c r="Q136" s="8">
        <v>7735</v>
      </c>
      <c r="R136" s="8">
        <v>9071</v>
      </c>
      <c r="S136" s="8">
        <v>9938</v>
      </c>
      <c r="T136" s="8">
        <v>13760</v>
      </c>
      <c r="U136" s="8">
        <v>6145</v>
      </c>
      <c r="V136" s="8">
        <v>7965</v>
      </c>
      <c r="W136" s="8">
        <v>9172</v>
      </c>
      <c r="X136" s="8">
        <v>12811</v>
      </c>
      <c r="Y136" s="8">
        <v>4655</v>
      </c>
      <c r="Z136" s="8">
        <v>5221</v>
      </c>
      <c r="AA136" s="8">
        <f>6015267.80178651/1000</f>
        <v>6015.2678017865101</v>
      </c>
      <c r="AB136" s="8">
        <v>7131.9868001756931</v>
      </c>
      <c r="AC136" s="8">
        <v>1681.8917233728221</v>
      </c>
      <c r="AD136" s="8">
        <f>2223323.35079907/1000</f>
        <v>2223.3233507990703</v>
      </c>
      <c r="AE136" s="8">
        <v>2560.1525613125677</v>
      </c>
      <c r="AF136" s="8">
        <v>3599.3139149408426</v>
      </c>
      <c r="AG136" s="8">
        <v>810.93833528883806</v>
      </c>
      <c r="AH136" s="8">
        <v>1171.1001700777315</v>
      </c>
    </row>
    <row r="137" spans="1:34">
      <c r="A137" s="26" t="s">
        <v>95</v>
      </c>
      <c r="B137" s="8">
        <v>-5290</v>
      </c>
      <c r="C137" s="8">
        <v>-6771</v>
      </c>
      <c r="D137" s="8">
        <v>-9918</v>
      </c>
      <c r="E137" s="8">
        <v>-6783</v>
      </c>
      <c r="F137" s="8">
        <v>-9598</v>
      </c>
      <c r="G137" s="8">
        <v>-11485</v>
      </c>
      <c r="H137" s="8">
        <v>-15543</v>
      </c>
      <c r="I137" s="8">
        <v>-8393</v>
      </c>
      <c r="J137" s="8">
        <v>-11810</v>
      </c>
      <c r="K137" s="8">
        <v>-13045</v>
      </c>
      <c r="L137" s="8">
        <v>-17004</v>
      </c>
      <c r="M137" s="8">
        <v>-6957</v>
      </c>
      <c r="N137" s="8">
        <v>-11778</v>
      </c>
      <c r="O137" s="8">
        <v>-12946</v>
      </c>
      <c r="P137" s="8">
        <v>-15950</v>
      </c>
      <c r="Q137" s="8">
        <v>-7536</v>
      </c>
      <c r="R137" s="8">
        <v>-8832</v>
      </c>
      <c r="S137" s="8">
        <v>-10157</v>
      </c>
      <c r="T137" s="8">
        <v>-14239</v>
      </c>
      <c r="U137" s="8">
        <v>-6483</v>
      </c>
      <c r="V137" s="8">
        <v>-8440</v>
      </c>
      <c r="W137" s="8">
        <v>-10086</v>
      </c>
      <c r="X137" s="8">
        <v>-14005</v>
      </c>
      <c r="Y137" s="8">
        <v>-5122</v>
      </c>
      <c r="Z137" s="8">
        <v>-6425</v>
      </c>
      <c r="AA137" s="8">
        <v>-7403.3009749944122</v>
      </c>
      <c r="AB137" s="8">
        <v>-8705.7072731851131</v>
      </c>
      <c r="AC137" s="8">
        <v>-1876.0186511740687</v>
      </c>
      <c r="AD137" s="8">
        <v>-2784.4520338359416</v>
      </c>
      <c r="AE137" s="8">
        <v>-3294.8055217341011</v>
      </c>
      <c r="AF137" s="8">
        <v>-4796.4874188863068</v>
      </c>
      <c r="AG137" s="8">
        <v>-595.66413153885105</v>
      </c>
      <c r="AH137" s="8">
        <v>-1782.5170290817566</v>
      </c>
    </row>
    <row r="138" spans="1:34">
      <c r="A138" s="6" t="s">
        <v>107</v>
      </c>
      <c r="B138" s="27">
        <f>+SUM(B136:B137)</f>
        <v>71</v>
      </c>
      <c r="C138" s="27">
        <f t="shared" ref="C138" si="114">+SUM(C136:C137)</f>
        <v>180</v>
      </c>
      <c r="D138" s="27">
        <f t="shared" ref="D138" si="115">+SUM(D136:D137)</f>
        <v>54</v>
      </c>
      <c r="E138" s="27">
        <f t="shared" ref="E138" si="116">+SUM(E136:E137)</f>
        <v>-339</v>
      </c>
      <c r="F138" s="27">
        <f t="shared" ref="F138" si="117">+SUM(F136:F137)</f>
        <v>-1090</v>
      </c>
      <c r="G138" s="27">
        <f t="shared" ref="G138" si="118">+SUM(G136:G137)</f>
        <v>-1760</v>
      </c>
      <c r="H138" s="27">
        <f t="shared" ref="H138" si="119">+SUM(H136:H137)</f>
        <v>-2259</v>
      </c>
      <c r="I138" s="27">
        <f t="shared" ref="I138" si="120">+SUM(I136:I137)</f>
        <v>-271</v>
      </c>
      <c r="J138" s="27">
        <f t="shared" ref="J138" si="121">+SUM(J136:J137)</f>
        <v>-996</v>
      </c>
      <c r="K138" s="27">
        <f t="shared" ref="K138" si="122">+SUM(K136:K137)</f>
        <v>-1248</v>
      </c>
      <c r="L138" s="27">
        <f t="shared" ref="L138" si="123">+SUM(L136:L137)</f>
        <v>-1381</v>
      </c>
      <c r="M138" s="27">
        <f t="shared" ref="M138" si="124">+SUM(M136:M137)</f>
        <v>-256</v>
      </c>
      <c r="N138" s="27">
        <f t="shared" ref="N138" si="125">+SUM(N136:N137)</f>
        <v>-811</v>
      </c>
      <c r="O138" s="27">
        <f t="shared" ref="O138" si="126">+SUM(O136:O137)</f>
        <v>-1218</v>
      </c>
      <c r="P138" s="27">
        <f t="shared" ref="P138" si="127">+SUM(P136:P137)</f>
        <v>-1156</v>
      </c>
      <c r="Q138" s="27">
        <f t="shared" ref="Q138" si="128">+SUM(Q136:Q137)</f>
        <v>199</v>
      </c>
      <c r="R138" s="27">
        <f t="shared" ref="R138" si="129">+SUM(R136:R137)</f>
        <v>239</v>
      </c>
      <c r="S138" s="27">
        <f t="shared" ref="S138" si="130">+SUM(S136:S137)</f>
        <v>-219</v>
      </c>
      <c r="T138" s="27">
        <f t="shared" ref="T138" si="131">+SUM(T136:T137)</f>
        <v>-479</v>
      </c>
      <c r="U138" s="27">
        <f t="shared" ref="U138" si="132">+SUM(U136:U137)</f>
        <v>-338</v>
      </c>
      <c r="V138" s="27">
        <f t="shared" ref="V138" si="133">+SUM(V136:V137)</f>
        <v>-475</v>
      </c>
      <c r="W138" s="27">
        <f t="shared" ref="W138" si="134">+SUM(W136:W137)</f>
        <v>-914</v>
      </c>
      <c r="X138" s="27">
        <f t="shared" ref="X138" si="135">+SUM(X136:X137)</f>
        <v>-1194</v>
      </c>
      <c r="Y138" s="27">
        <f t="shared" ref="Y138" si="136">+SUM(Y136:Y137)</f>
        <v>-467</v>
      </c>
      <c r="Z138" s="27">
        <f t="shared" ref="Z138" si="137">+SUM(Z136:Z137)</f>
        <v>-1204</v>
      </c>
      <c r="AA138" s="27">
        <f t="shared" ref="AA138:AG138" si="138">+SUM(AA136:AA137)</f>
        <v>-1388.0331732079021</v>
      </c>
      <c r="AB138" s="27">
        <f t="shared" si="138"/>
        <v>-1573.7204730094199</v>
      </c>
      <c r="AC138" s="27">
        <f t="shared" si="138"/>
        <v>-194.12692780124667</v>
      </c>
      <c r="AD138" s="27">
        <f t="shared" si="138"/>
        <v>-561.12868303687128</v>
      </c>
      <c r="AE138" s="27">
        <f t="shared" si="138"/>
        <v>-734.65296042153341</v>
      </c>
      <c r="AF138" s="27">
        <f t="shared" si="138"/>
        <v>-1197.1735039454643</v>
      </c>
      <c r="AG138" s="27">
        <f t="shared" si="138"/>
        <v>215.27420374998701</v>
      </c>
      <c r="AH138" s="27">
        <f t="shared" ref="AH138" si="139">+SUM(AH136:AH137)</f>
        <v>-611.41685900402513</v>
      </c>
    </row>
    <row r="139" spans="1:34">
      <c r="A139" s="26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</row>
    <row r="140" spans="1:34">
      <c r="A140" s="14" t="s">
        <v>99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</row>
    <row r="141" spans="1:34">
      <c r="A141" s="26" t="s">
        <v>104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135.82499999999999</v>
      </c>
      <c r="I141" s="8">
        <v>76.58</v>
      </c>
      <c r="J141" s="8">
        <v>76.58</v>
      </c>
      <c r="K141" s="8">
        <v>76.58</v>
      </c>
      <c r="L141" s="8">
        <v>104.74</v>
      </c>
      <c r="M141" s="8">
        <v>459.64</v>
      </c>
      <c r="N141" s="8">
        <v>459.64</v>
      </c>
      <c r="O141" s="8">
        <v>459.64</v>
      </c>
      <c r="P141" s="8">
        <v>459.64</v>
      </c>
      <c r="Q141" s="8">
        <v>203.98249999999999</v>
      </c>
      <c r="R141" s="8">
        <v>203.98249999999999</v>
      </c>
      <c r="S141" s="8">
        <v>203.98249999999999</v>
      </c>
      <c r="T141" s="8">
        <v>279.3775</v>
      </c>
      <c r="U141" s="8">
        <v>315.22250000000003</v>
      </c>
      <c r="V141" s="8">
        <v>315.22250000000003</v>
      </c>
      <c r="W141" s="8">
        <v>315.22250000000003</v>
      </c>
      <c r="X141" s="8">
        <v>333.5025</v>
      </c>
      <c r="Y141" s="8">
        <v>787.97</v>
      </c>
      <c r="Z141" s="8">
        <v>787.97</v>
      </c>
      <c r="AA141" s="8">
        <f>787970/1000</f>
        <v>787.97</v>
      </c>
      <c r="AB141" s="8">
        <f>803355/1000</f>
        <v>803.35500000000002</v>
      </c>
      <c r="AC141" s="8">
        <f>555832.5/1000</f>
        <v>555.83249999999998</v>
      </c>
      <c r="AD141" s="8">
        <f>555832.5/1000</f>
        <v>555.83249999999998</v>
      </c>
      <c r="AE141" s="8">
        <v>555.83249999999998</v>
      </c>
      <c r="AF141" s="8">
        <v>628.54250000000002</v>
      </c>
      <c r="AG141" s="8">
        <v>735.55600000000004</v>
      </c>
      <c r="AH141" s="8">
        <v>735.55619999999999</v>
      </c>
    </row>
    <row r="142" spans="1:34">
      <c r="A142" s="26" t="s">
        <v>94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1280</v>
      </c>
      <c r="I142" s="8">
        <v>631</v>
      </c>
      <c r="J142" s="8">
        <v>631</v>
      </c>
      <c r="K142" s="8">
        <v>631</v>
      </c>
      <c r="L142" s="8">
        <v>831</v>
      </c>
      <c r="M142" s="8">
        <v>3169</v>
      </c>
      <c r="N142" s="8">
        <v>3169</v>
      </c>
      <c r="O142" s="8">
        <v>3169</v>
      </c>
      <c r="P142" s="8">
        <v>3169</v>
      </c>
      <c r="Q142" s="8">
        <v>1761</v>
      </c>
      <c r="R142" s="8">
        <v>1765</v>
      </c>
      <c r="S142" s="8">
        <v>1765</v>
      </c>
      <c r="T142" s="8">
        <v>2235</v>
      </c>
      <c r="U142" s="8">
        <v>2660</v>
      </c>
      <c r="V142" s="8">
        <v>2873</v>
      </c>
      <c r="W142" s="8">
        <v>2873</v>
      </c>
      <c r="X142" s="8">
        <v>2980</v>
      </c>
      <c r="Y142" s="8">
        <v>4253</v>
      </c>
      <c r="Z142" s="8">
        <v>4409</v>
      </c>
      <c r="AA142" s="8">
        <f>4408640.23985184/1000</f>
        <v>4408.6402398518394</v>
      </c>
      <c r="AB142" s="8">
        <v>4528.5977398518353</v>
      </c>
      <c r="AC142" s="8">
        <v>5339.8080999999993</v>
      </c>
      <c r="AD142" s="8">
        <f>5329425.72727921/1000</f>
        <v>5329.4257272792102</v>
      </c>
      <c r="AE142" s="8">
        <v>5329.425727279212</v>
      </c>
      <c r="AF142" s="8">
        <v>5770.4808265699921</v>
      </c>
      <c r="AG142" s="8">
        <v>4096.2495323451021</v>
      </c>
      <c r="AH142" s="8">
        <v>4096.2506550706967</v>
      </c>
    </row>
    <row r="143" spans="1:34">
      <c r="A143" s="26" t="s">
        <v>95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-1283</v>
      </c>
      <c r="I143" s="8">
        <v>-482</v>
      </c>
      <c r="J143" s="8">
        <v>-461</v>
      </c>
      <c r="K143" s="8">
        <v>-461</v>
      </c>
      <c r="L143" s="8">
        <v>-660</v>
      </c>
      <c r="M143" s="8">
        <v>-2772</v>
      </c>
      <c r="N143" s="8">
        <v>-2828</v>
      </c>
      <c r="O143" s="8">
        <v>-3131</v>
      </c>
      <c r="P143" s="8">
        <v>-2828</v>
      </c>
      <c r="Q143" s="8">
        <v>-1509</v>
      </c>
      <c r="R143" s="8">
        <v>-1386</v>
      </c>
      <c r="S143" s="8">
        <v>-1386</v>
      </c>
      <c r="T143" s="8">
        <v>-1715</v>
      </c>
      <c r="U143" s="8">
        <v>-2254</v>
      </c>
      <c r="V143" s="8">
        <v>-2269</v>
      </c>
      <c r="W143" s="8">
        <v>-2269</v>
      </c>
      <c r="X143" s="8">
        <v>-2279</v>
      </c>
      <c r="Y143" s="8">
        <v>-3159</v>
      </c>
      <c r="Z143" s="8">
        <v>-3990</v>
      </c>
      <c r="AA143" s="8">
        <v>-3990.1046280650467</v>
      </c>
      <c r="AB143" s="8">
        <v>-4062.7478718318962</v>
      </c>
      <c r="AC143" s="8">
        <v>-4861.4045165540347</v>
      </c>
      <c r="AD143" s="8">
        <v>-4512.076423551368</v>
      </c>
      <c r="AE143" s="8">
        <v>-4512.8419899371183</v>
      </c>
      <c r="AF143" s="8">
        <v>-4839.1939582650339</v>
      </c>
      <c r="AG143" s="8">
        <v>-3876.1598047041552</v>
      </c>
      <c r="AH143" s="8">
        <v>-3824.4526500790876</v>
      </c>
    </row>
    <row r="144" spans="1:34">
      <c r="A144" s="6" t="s">
        <v>107</v>
      </c>
      <c r="B144" s="27">
        <f>+SUM(B142:B143)</f>
        <v>0</v>
      </c>
      <c r="C144" s="27">
        <f t="shared" ref="C144" si="140">+SUM(C142:C143)</f>
        <v>0</v>
      </c>
      <c r="D144" s="27">
        <f t="shared" ref="D144" si="141">+SUM(D142:D143)</f>
        <v>0</v>
      </c>
      <c r="E144" s="27">
        <f t="shared" ref="E144" si="142">+SUM(E142:E143)</f>
        <v>0</v>
      </c>
      <c r="F144" s="27">
        <f t="shared" ref="F144" si="143">+SUM(F142:F143)</f>
        <v>0</v>
      </c>
      <c r="G144" s="27">
        <f t="shared" ref="G144" si="144">+SUM(G142:G143)</f>
        <v>0</v>
      </c>
      <c r="H144" s="27">
        <f t="shared" ref="H144" si="145">+SUM(H142:H143)</f>
        <v>-3</v>
      </c>
      <c r="I144" s="27">
        <f t="shared" ref="I144" si="146">+SUM(I142:I143)</f>
        <v>149</v>
      </c>
      <c r="J144" s="27">
        <f t="shared" ref="J144" si="147">+SUM(J142:J143)</f>
        <v>170</v>
      </c>
      <c r="K144" s="27">
        <f t="shared" ref="K144" si="148">+SUM(K142:K143)</f>
        <v>170</v>
      </c>
      <c r="L144" s="27">
        <f t="shared" ref="L144" si="149">+SUM(L142:L143)</f>
        <v>171</v>
      </c>
      <c r="M144" s="27">
        <f t="shared" ref="M144" si="150">+SUM(M142:M143)</f>
        <v>397</v>
      </c>
      <c r="N144" s="27">
        <f t="shared" ref="N144" si="151">+SUM(N142:N143)</f>
        <v>341</v>
      </c>
      <c r="O144" s="27">
        <f t="shared" ref="O144" si="152">+SUM(O142:O143)</f>
        <v>38</v>
      </c>
      <c r="P144" s="27">
        <f t="shared" ref="P144" si="153">+SUM(P142:P143)</f>
        <v>341</v>
      </c>
      <c r="Q144" s="27">
        <f t="shared" ref="Q144" si="154">+SUM(Q142:Q143)</f>
        <v>252</v>
      </c>
      <c r="R144" s="27">
        <f t="shared" ref="R144" si="155">+SUM(R142:R143)</f>
        <v>379</v>
      </c>
      <c r="S144" s="27">
        <f t="shared" ref="S144" si="156">+SUM(S142:S143)</f>
        <v>379</v>
      </c>
      <c r="T144" s="27">
        <f t="shared" ref="T144" si="157">+SUM(T142:T143)</f>
        <v>520</v>
      </c>
      <c r="U144" s="27">
        <f t="shared" ref="U144" si="158">+SUM(U142:U143)</f>
        <v>406</v>
      </c>
      <c r="V144" s="27">
        <f t="shared" ref="V144" si="159">+SUM(V142:V143)</f>
        <v>604</v>
      </c>
      <c r="W144" s="27">
        <f t="shared" ref="W144" si="160">+SUM(W142:W143)</f>
        <v>604</v>
      </c>
      <c r="X144" s="27">
        <f t="shared" ref="X144" si="161">+SUM(X142:X143)</f>
        <v>701</v>
      </c>
      <c r="Y144" s="27">
        <f t="shared" ref="Y144" si="162">+SUM(Y142:Y143)</f>
        <v>1094</v>
      </c>
      <c r="Z144" s="27">
        <f t="shared" ref="Z144" si="163">+SUM(Z142:Z143)</f>
        <v>419</v>
      </c>
      <c r="AA144" s="27">
        <f t="shared" ref="AA144:AG144" si="164">+SUM(AA142:AA143)</f>
        <v>418.53561178679274</v>
      </c>
      <c r="AB144" s="27">
        <f t="shared" si="164"/>
        <v>465.84986801993909</v>
      </c>
      <c r="AC144" s="27">
        <f t="shared" si="164"/>
        <v>478.40358344596461</v>
      </c>
      <c r="AD144" s="27">
        <f t="shared" si="164"/>
        <v>817.3493037278422</v>
      </c>
      <c r="AE144" s="27">
        <f t="shared" si="164"/>
        <v>816.58373734209363</v>
      </c>
      <c r="AF144" s="27">
        <f t="shared" si="164"/>
        <v>931.28686830495826</v>
      </c>
      <c r="AG144" s="27">
        <f t="shared" si="164"/>
        <v>220.08972764094688</v>
      </c>
      <c r="AH144" s="27">
        <f t="shared" ref="AH144" si="165">+SUM(AH142:AH143)</f>
        <v>271.7980049916091</v>
      </c>
    </row>
    <row r="145" spans="1:34">
      <c r="A145" s="26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</row>
    <row r="146" spans="1:34">
      <c r="A146" s="14" t="s">
        <v>100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</row>
    <row r="147" spans="1:34">
      <c r="A147" s="26" t="s">
        <v>104</v>
      </c>
      <c r="B147" s="8">
        <v>2320.9290800000003</v>
      </c>
      <c r="C147" s="8">
        <v>2863.7264800000003</v>
      </c>
      <c r="D147" s="8">
        <v>3230.1544800000006</v>
      </c>
      <c r="E147" s="8">
        <v>1923.7606699999994</v>
      </c>
      <c r="F147" s="8">
        <v>3206.3883816338571</v>
      </c>
      <c r="G147" s="8">
        <v>4395.3567907184979</v>
      </c>
      <c r="H147" s="8">
        <v>4825.8653721727296</v>
      </c>
      <c r="I147" s="8">
        <v>2202.0193700000009</v>
      </c>
      <c r="J147" s="8">
        <v>3810.5662747219485</v>
      </c>
      <c r="K147" s="8">
        <v>5375.0553721001579</v>
      </c>
      <c r="L147" s="8">
        <v>6489.127929010253</v>
      </c>
      <c r="M147" s="8">
        <v>1882.349869735099</v>
      </c>
      <c r="N147" s="8">
        <v>3638.5672734428008</v>
      </c>
      <c r="O147" s="8">
        <v>4802.0996115649095</v>
      </c>
      <c r="P147" s="8">
        <v>6037.7322734428008</v>
      </c>
      <c r="Q147" s="8">
        <v>2334.0712884695631</v>
      </c>
      <c r="R147" s="8">
        <v>5290.5377221881527</v>
      </c>
      <c r="S147" s="8">
        <v>7255.0141997332848</v>
      </c>
      <c r="T147" s="8">
        <v>9563.3107221881528</v>
      </c>
      <c r="U147" s="8">
        <v>2125.299</v>
      </c>
      <c r="V147" s="8">
        <v>3923.7764948539398</v>
      </c>
      <c r="W147" s="8">
        <v>5904.7440202190855</v>
      </c>
      <c r="X147" s="8">
        <v>7273.1549209375826</v>
      </c>
      <c r="Y147" s="8">
        <v>1287.4760938746249</v>
      </c>
      <c r="Z147" s="8">
        <v>4406.8358151211105</v>
      </c>
      <c r="AA147" s="8">
        <f>6549620.96068584/1000</f>
        <v>6549.6209606858401</v>
      </c>
      <c r="AB147" s="8">
        <f>7492571.30122471/1000</f>
        <v>7492.5713012247106</v>
      </c>
      <c r="AC147" s="8">
        <f>1947479.58017962/1000</f>
        <v>1947.4795801796201</v>
      </c>
      <c r="AD147" s="8">
        <f>5375913.82562823/1000</f>
        <v>5375.9138256282304</v>
      </c>
      <c r="AE147" s="8">
        <v>8578.9378680540703</v>
      </c>
      <c r="AF147" s="8">
        <v>9995.45687986755</v>
      </c>
      <c r="AG147" s="8">
        <v>1603.06971250694</v>
      </c>
      <c r="AH147" s="8">
        <v>6003.7006600892701</v>
      </c>
    </row>
    <row r="148" spans="1:34">
      <c r="A148" s="26" t="s">
        <v>94</v>
      </c>
      <c r="B148" s="8">
        <v>7643</v>
      </c>
      <c r="C148" s="8">
        <v>9434</v>
      </c>
      <c r="D148" s="8">
        <v>10801</v>
      </c>
      <c r="E148" s="8">
        <v>4086</v>
      </c>
      <c r="F148" s="8">
        <v>8452</v>
      </c>
      <c r="G148" s="8">
        <v>12110</v>
      </c>
      <c r="H148" s="8">
        <v>13554</v>
      </c>
      <c r="I148" s="8">
        <v>5520</v>
      </c>
      <c r="J148" s="8">
        <v>11298</v>
      </c>
      <c r="K148" s="8">
        <v>18516</v>
      </c>
      <c r="L148" s="8">
        <v>23407</v>
      </c>
      <c r="M148" s="8">
        <v>7269</v>
      </c>
      <c r="N148" s="8">
        <v>15647</v>
      </c>
      <c r="O148" s="8">
        <v>20798</v>
      </c>
      <c r="P148" s="8">
        <v>27631</v>
      </c>
      <c r="Q148" s="8">
        <v>8974</v>
      </c>
      <c r="R148" s="8">
        <v>22065</v>
      </c>
      <c r="S148" s="8">
        <v>31299</v>
      </c>
      <c r="T148" s="8">
        <v>41829</v>
      </c>
      <c r="U148" s="8">
        <v>4856</v>
      </c>
      <c r="V148" s="8">
        <v>10489</v>
      </c>
      <c r="W148" s="8">
        <v>18852</v>
      </c>
      <c r="X148" s="8">
        <v>23834</v>
      </c>
      <c r="Y148" s="8">
        <v>3056</v>
      </c>
      <c r="Z148" s="8">
        <v>15819</v>
      </c>
      <c r="AA148" s="8">
        <f>24036259.8367699/1000</f>
        <v>24036.259836769903</v>
      </c>
      <c r="AB148" s="8">
        <v>26587.752353271433</v>
      </c>
      <c r="AC148" s="8">
        <v>6645.7072828383934</v>
      </c>
      <c r="AD148" s="8">
        <f>19015788.7307945/1000</f>
        <v>19015.788730794502</v>
      </c>
      <c r="AE148" s="8">
        <v>30098.251917587877</v>
      </c>
      <c r="AF148" s="8">
        <v>32735.831601885253</v>
      </c>
      <c r="AG148" s="8">
        <v>4885.5693014805383</v>
      </c>
      <c r="AH148" s="8">
        <v>18468.785583324832</v>
      </c>
    </row>
    <row r="149" spans="1:34">
      <c r="A149" s="26" t="s">
        <v>95</v>
      </c>
      <c r="B149" s="8">
        <v>-6739</v>
      </c>
      <c r="C149" s="8">
        <v>-8697</v>
      </c>
      <c r="D149" s="8">
        <v>-9864</v>
      </c>
      <c r="E149" s="8">
        <v>-4112</v>
      </c>
      <c r="F149" s="8">
        <v>-7699</v>
      </c>
      <c r="G149" s="8">
        <v>-11806</v>
      </c>
      <c r="H149" s="8">
        <v>-12973</v>
      </c>
      <c r="I149" s="8">
        <v>-3873</v>
      </c>
      <c r="J149" s="8">
        <v>-8063</v>
      </c>
      <c r="K149" s="8">
        <v>-14234</v>
      </c>
      <c r="L149" s="8">
        <v>-17643</v>
      </c>
      <c r="M149" s="8">
        <v>-4981</v>
      </c>
      <c r="N149" s="8">
        <v>-12577</v>
      </c>
      <c r="O149" s="8">
        <v>-18039</v>
      </c>
      <c r="P149" s="8">
        <v>-22706</v>
      </c>
      <c r="Q149" s="8">
        <v>-7322</v>
      </c>
      <c r="R149" s="8">
        <v>-19490</v>
      </c>
      <c r="S149" s="8">
        <v>-28403</v>
      </c>
      <c r="T149" s="8">
        <v>-36982</v>
      </c>
      <c r="U149" s="8">
        <v>-5169</v>
      </c>
      <c r="V149" s="8">
        <v>-10440</v>
      </c>
      <c r="W149" s="8">
        <v>-16262</v>
      </c>
      <c r="X149" s="8">
        <v>-19740</v>
      </c>
      <c r="Y149" s="8">
        <v>-2902</v>
      </c>
      <c r="Z149" s="8">
        <v>-14181</v>
      </c>
      <c r="AA149" s="8">
        <v>-21031.785941569065</v>
      </c>
      <c r="AB149" s="8">
        <v>-22794.236185239068</v>
      </c>
      <c r="AC149" s="8">
        <v>-7088.4722736628137</v>
      </c>
      <c r="AD149" s="8">
        <v>-18040.592076322515</v>
      </c>
      <c r="AE149" s="8">
        <v>-27027.375747491831</v>
      </c>
      <c r="AF149" s="8">
        <v>-29805.089049142891</v>
      </c>
      <c r="AG149" s="8">
        <v>-5047.8420695486111</v>
      </c>
      <c r="AH149" s="8">
        <v>-16181.915804408309</v>
      </c>
    </row>
    <row r="150" spans="1:34">
      <c r="A150" s="6" t="s">
        <v>107</v>
      </c>
      <c r="B150" s="27">
        <f>+SUM(B148:B149)</f>
        <v>904</v>
      </c>
      <c r="C150" s="27">
        <f t="shared" ref="C150" si="166">+SUM(C148:C149)</f>
        <v>737</v>
      </c>
      <c r="D150" s="27">
        <f t="shared" ref="D150" si="167">+SUM(D148:D149)</f>
        <v>937</v>
      </c>
      <c r="E150" s="27">
        <f t="shared" ref="E150" si="168">+SUM(E148:E149)</f>
        <v>-26</v>
      </c>
      <c r="F150" s="27">
        <f t="shared" ref="F150" si="169">+SUM(F148:F149)</f>
        <v>753</v>
      </c>
      <c r="G150" s="27">
        <f t="shared" ref="G150" si="170">+SUM(G148:G149)</f>
        <v>304</v>
      </c>
      <c r="H150" s="27">
        <f t="shared" ref="H150" si="171">+SUM(H148:H149)</f>
        <v>581</v>
      </c>
      <c r="I150" s="27">
        <f t="shared" ref="I150" si="172">+SUM(I148:I149)</f>
        <v>1647</v>
      </c>
      <c r="J150" s="27">
        <f t="shared" ref="J150" si="173">+SUM(J148:J149)</f>
        <v>3235</v>
      </c>
      <c r="K150" s="27">
        <f t="shared" ref="K150" si="174">+SUM(K148:K149)</f>
        <v>4282</v>
      </c>
      <c r="L150" s="27">
        <f t="shared" ref="L150" si="175">+SUM(L148:L149)</f>
        <v>5764</v>
      </c>
      <c r="M150" s="27">
        <f t="shared" ref="M150" si="176">+SUM(M148:M149)</f>
        <v>2288</v>
      </c>
      <c r="N150" s="27">
        <f t="shared" ref="N150" si="177">+SUM(N148:N149)</f>
        <v>3070</v>
      </c>
      <c r="O150" s="27">
        <f t="shared" ref="O150" si="178">+SUM(O148:O149)</f>
        <v>2759</v>
      </c>
      <c r="P150" s="27">
        <f t="shared" ref="P150" si="179">+SUM(P148:P149)</f>
        <v>4925</v>
      </c>
      <c r="Q150" s="27">
        <f t="shared" ref="Q150" si="180">+SUM(Q148:Q149)</f>
        <v>1652</v>
      </c>
      <c r="R150" s="27">
        <f t="shared" ref="R150" si="181">+SUM(R148:R149)</f>
        <v>2575</v>
      </c>
      <c r="S150" s="27">
        <f t="shared" ref="S150" si="182">+SUM(S148:S149)</f>
        <v>2896</v>
      </c>
      <c r="T150" s="27">
        <f t="shared" ref="T150" si="183">+SUM(T148:T149)</f>
        <v>4847</v>
      </c>
      <c r="U150" s="27">
        <f t="shared" ref="U150" si="184">+SUM(U148:U149)</f>
        <v>-313</v>
      </c>
      <c r="V150" s="27">
        <f t="shared" ref="V150" si="185">+SUM(V148:V149)</f>
        <v>49</v>
      </c>
      <c r="W150" s="27">
        <f t="shared" ref="W150" si="186">+SUM(W148:W149)</f>
        <v>2590</v>
      </c>
      <c r="X150" s="27">
        <f t="shared" ref="X150" si="187">+SUM(X148:X149)</f>
        <v>4094</v>
      </c>
      <c r="Y150" s="27">
        <f t="shared" ref="Y150" si="188">+SUM(Y148:Y149)</f>
        <v>154</v>
      </c>
      <c r="Z150" s="27">
        <f t="shared" ref="Z150" si="189">+SUM(Z148:Z149)</f>
        <v>1638</v>
      </c>
      <c r="AA150" s="27">
        <f t="shared" ref="AA150:AG150" si="190">+SUM(AA148:AA149)</f>
        <v>3004.4738952008374</v>
      </c>
      <c r="AB150" s="27">
        <f t="shared" si="190"/>
        <v>3793.5161680323654</v>
      </c>
      <c r="AC150" s="27">
        <f t="shared" si="190"/>
        <v>-442.76499082442024</v>
      </c>
      <c r="AD150" s="27">
        <f t="shared" si="190"/>
        <v>975.19665447198713</v>
      </c>
      <c r="AE150" s="27">
        <f t="shared" si="190"/>
        <v>3070.8761700960458</v>
      </c>
      <c r="AF150" s="27">
        <f t="shared" si="190"/>
        <v>2930.742552742362</v>
      </c>
      <c r="AG150" s="27">
        <f t="shared" si="190"/>
        <v>-162.27276806807276</v>
      </c>
      <c r="AH150" s="27">
        <f t="shared" ref="AH150" si="191">+SUM(AH148:AH149)</f>
        <v>2286.8697789165235</v>
      </c>
    </row>
    <row r="151" spans="1:34" hidden="1">
      <c r="A151" s="26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</row>
    <row r="152" spans="1:34" hidden="1">
      <c r="A152" s="14" t="s">
        <v>101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</row>
    <row r="153" spans="1:34" hidden="1">
      <c r="A153" s="26" t="s">
        <v>104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</row>
    <row r="154" spans="1:34" hidden="1">
      <c r="A154" s="26" t="s">
        <v>94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3126</v>
      </c>
      <c r="I154" s="8">
        <v>0</v>
      </c>
      <c r="J154" s="8">
        <v>0</v>
      </c>
      <c r="K154" s="8">
        <v>0</v>
      </c>
      <c r="L154" s="8">
        <v>424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</row>
    <row r="155" spans="1:34" hidden="1">
      <c r="A155" s="26" t="s">
        <v>95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8">
        <v>0</v>
      </c>
    </row>
    <row r="156" spans="1:34" hidden="1">
      <c r="A156" s="6" t="s">
        <v>107</v>
      </c>
      <c r="B156" s="27">
        <f>+SUM(B154:B155)</f>
        <v>0</v>
      </c>
      <c r="C156" s="27">
        <f t="shared" ref="C156" si="192">+SUM(C154:C155)</f>
        <v>0</v>
      </c>
      <c r="D156" s="27">
        <f t="shared" ref="D156" si="193">+SUM(D154:D155)</f>
        <v>0</v>
      </c>
      <c r="E156" s="27">
        <f t="shared" ref="E156" si="194">+SUM(E154:E155)</f>
        <v>0</v>
      </c>
      <c r="F156" s="27">
        <f t="shared" ref="F156" si="195">+SUM(F154:F155)</f>
        <v>0</v>
      </c>
      <c r="G156" s="27">
        <f t="shared" ref="G156" si="196">+SUM(G154:G155)</f>
        <v>0</v>
      </c>
      <c r="H156" s="27">
        <f t="shared" ref="H156" si="197">+SUM(H154:H155)</f>
        <v>3126</v>
      </c>
      <c r="I156" s="27">
        <f t="shared" ref="I156" si="198">+SUM(I154:I155)</f>
        <v>0</v>
      </c>
      <c r="J156" s="27">
        <f t="shared" ref="J156" si="199">+SUM(J154:J155)</f>
        <v>0</v>
      </c>
      <c r="K156" s="27">
        <f t="shared" ref="K156" si="200">+SUM(K154:K155)</f>
        <v>0</v>
      </c>
      <c r="L156" s="27">
        <f t="shared" ref="L156" si="201">+SUM(L154:L155)</f>
        <v>424</v>
      </c>
      <c r="M156" s="27">
        <f t="shared" ref="M156" si="202">+SUM(M154:M155)</f>
        <v>0</v>
      </c>
      <c r="N156" s="27">
        <f t="shared" ref="N156" si="203">+SUM(N154:N155)</f>
        <v>0</v>
      </c>
      <c r="O156" s="27">
        <f t="shared" ref="O156" si="204">+SUM(O154:O155)</f>
        <v>0</v>
      </c>
      <c r="P156" s="27">
        <f t="shared" ref="P156" si="205">+SUM(P154:P155)</f>
        <v>0</v>
      </c>
      <c r="Q156" s="27">
        <f t="shared" ref="Q156" si="206">+SUM(Q154:Q155)</f>
        <v>0</v>
      </c>
      <c r="R156" s="27">
        <f t="shared" ref="R156" si="207">+SUM(R154:R155)</f>
        <v>0</v>
      </c>
      <c r="S156" s="27">
        <f t="shared" ref="S156" si="208">+SUM(S154:S155)</f>
        <v>0</v>
      </c>
      <c r="T156" s="27">
        <f t="shared" ref="T156" si="209">+SUM(T154:T155)</f>
        <v>0</v>
      </c>
      <c r="U156" s="27">
        <f t="shared" ref="U156" si="210">+SUM(U154:U155)</f>
        <v>0</v>
      </c>
      <c r="V156" s="27">
        <f t="shared" ref="V156" si="211">+SUM(V154:V155)</f>
        <v>0</v>
      </c>
      <c r="W156" s="27">
        <f t="shared" ref="W156" si="212">+SUM(W154:W155)</f>
        <v>0</v>
      </c>
      <c r="X156" s="27">
        <f t="shared" ref="X156" si="213">+SUM(X154:X155)</f>
        <v>0</v>
      </c>
      <c r="Y156" s="27">
        <f t="shared" ref="Y156" si="214">+SUM(Y154:Y155)</f>
        <v>0</v>
      </c>
      <c r="Z156" s="27">
        <f t="shared" ref="Z156:AD156" si="215">+SUM(Z154:Z155)</f>
        <v>0</v>
      </c>
      <c r="AA156" s="27">
        <f t="shared" si="215"/>
        <v>0</v>
      </c>
      <c r="AB156" s="27">
        <f t="shared" si="215"/>
        <v>0</v>
      </c>
      <c r="AC156" s="27">
        <f t="shared" si="215"/>
        <v>0</v>
      </c>
      <c r="AD156" s="27">
        <f t="shared" si="215"/>
        <v>0</v>
      </c>
      <c r="AE156" s="27">
        <f t="shared" ref="AE156:AF156" si="216">+SUM(AE154:AE155)</f>
        <v>0</v>
      </c>
      <c r="AF156" s="27">
        <f t="shared" si="216"/>
        <v>0</v>
      </c>
      <c r="AG156" s="27">
        <f t="shared" ref="AG156:AH156" si="217">+SUM(AG154:AG155)</f>
        <v>0</v>
      </c>
      <c r="AH156" s="27">
        <f t="shared" si="217"/>
        <v>0</v>
      </c>
    </row>
    <row r="157" spans="1:34">
      <c r="A157" s="26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</row>
    <row r="158" spans="1:34">
      <c r="A158" s="14" t="s">
        <v>106</v>
      </c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</row>
    <row r="159" spans="1:34">
      <c r="A159" s="26" t="s">
        <v>104</v>
      </c>
      <c r="B159" s="8">
        <v>19397.48072213613</v>
      </c>
      <c r="C159" s="8">
        <v>20699.913587390671</v>
      </c>
      <c r="D159" s="8">
        <v>28407.667202045221</v>
      </c>
      <c r="E159" s="8">
        <v>18753.366523636356</v>
      </c>
      <c r="F159" s="8">
        <v>24703.605554906575</v>
      </c>
      <c r="G159" s="8">
        <v>26584.761941263943</v>
      </c>
      <c r="H159" s="8">
        <v>34201.940711389951</v>
      </c>
      <c r="I159" s="8">
        <v>20311.020657532477</v>
      </c>
      <c r="J159" s="8">
        <v>26889.362822417126</v>
      </c>
      <c r="K159" s="8">
        <v>29389.753714114609</v>
      </c>
      <c r="L159" s="8">
        <v>40463.531855801433</v>
      </c>
      <c r="M159" s="8">
        <v>20972.301922271097</v>
      </c>
      <c r="N159" s="8">
        <v>29266.846529918806</v>
      </c>
      <c r="O159" s="8">
        <v>31670.336934404553</v>
      </c>
      <c r="P159" s="8">
        <v>42216.853036774773</v>
      </c>
      <c r="Q159" s="8">
        <v>22216.638479969548</v>
      </c>
      <c r="R159" s="8">
        <v>30388.171390387957</v>
      </c>
      <c r="S159" s="8">
        <v>34332.667073296725</v>
      </c>
      <c r="T159" s="8">
        <v>51490.548275546949</v>
      </c>
      <c r="U159" s="8">
        <v>21268.515919199708</v>
      </c>
      <c r="V159" s="8">
        <v>27412.990484222053</v>
      </c>
      <c r="W159" s="8">
        <v>31741.155943587193</v>
      </c>
      <c r="X159" s="8">
        <v>46060.400847305704</v>
      </c>
      <c r="Y159" s="8">
        <v>21618.382901974725</v>
      </c>
      <c r="Z159" s="8">
        <v>28706.771717221229</v>
      </c>
      <c r="AA159" s="8">
        <f t="shared" ref="AA159:AF159" si="218">AA147+AA141+AA135+AA129+AA123+AA117</f>
        <v>34256.490862785955</v>
      </c>
      <c r="AB159" s="8">
        <f t="shared" si="218"/>
        <v>54952.220797678005</v>
      </c>
      <c r="AC159" s="8">
        <f t="shared" si="218"/>
        <v>27131.446531826419</v>
      </c>
      <c r="AD159" s="8">
        <f t="shared" si="218"/>
        <v>33902.993306275028</v>
      </c>
      <c r="AE159" s="8">
        <f t="shared" si="218"/>
        <v>40512.376598700866</v>
      </c>
      <c r="AF159" s="8">
        <f t="shared" si="218"/>
        <v>72000.227845514353</v>
      </c>
      <c r="AG159" s="8">
        <f t="shared" ref="AG159:AH159" si="219">AG147+AG141+AG135+AG129+AG123+AG117</f>
        <v>22141.824192506938</v>
      </c>
      <c r="AH159" s="8">
        <f t="shared" si="219"/>
        <v>32015.511272670956</v>
      </c>
    </row>
    <row r="160" spans="1:34">
      <c r="A160" s="26" t="s">
        <v>94</v>
      </c>
      <c r="B160" s="8">
        <f t="shared" ref="B160:AC160" si="220">B81+B86</f>
        <v>135018</v>
      </c>
      <c r="C160" s="8">
        <f t="shared" si="220"/>
        <v>142757</v>
      </c>
      <c r="D160" s="8">
        <f t="shared" si="220"/>
        <v>214643</v>
      </c>
      <c r="E160" s="8">
        <f t="shared" si="220"/>
        <v>117267</v>
      </c>
      <c r="F160" s="8">
        <f t="shared" si="220"/>
        <v>160109</v>
      </c>
      <c r="G160" s="8">
        <f t="shared" si="220"/>
        <v>170866</v>
      </c>
      <c r="H160" s="8">
        <f t="shared" si="220"/>
        <v>261840</v>
      </c>
      <c r="I160" s="8">
        <f t="shared" si="220"/>
        <v>148707</v>
      </c>
      <c r="J160" s="8">
        <f t="shared" si="220"/>
        <v>203058</v>
      </c>
      <c r="K160" s="8">
        <f t="shared" si="220"/>
        <v>224181</v>
      </c>
      <c r="L160" s="8">
        <f t="shared" si="220"/>
        <v>335510</v>
      </c>
      <c r="M160" s="8">
        <f t="shared" si="220"/>
        <v>161655</v>
      </c>
      <c r="N160" s="8">
        <f t="shared" si="220"/>
        <v>213851</v>
      </c>
      <c r="O160" s="8">
        <f t="shared" si="220"/>
        <v>231637</v>
      </c>
      <c r="P160" s="8">
        <f t="shared" si="220"/>
        <v>349054</v>
      </c>
      <c r="Q160" s="8">
        <f t="shared" si="220"/>
        <v>170988</v>
      </c>
      <c r="R160" s="8">
        <f t="shared" si="220"/>
        <v>237137</v>
      </c>
      <c r="S160" s="8">
        <f t="shared" si="220"/>
        <v>275254</v>
      </c>
      <c r="T160" s="8">
        <f t="shared" si="220"/>
        <v>428521</v>
      </c>
      <c r="U160" s="8">
        <f t="shared" si="220"/>
        <v>163504</v>
      </c>
      <c r="V160" s="8">
        <f t="shared" si="220"/>
        <v>203822</v>
      </c>
      <c r="W160" s="8">
        <f t="shared" si="220"/>
        <v>241450</v>
      </c>
      <c r="X160" s="8">
        <f t="shared" si="220"/>
        <v>388745</v>
      </c>
      <c r="Y160" s="8">
        <f t="shared" si="220"/>
        <v>177218</v>
      </c>
      <c r="Z160" s="8">
        <f t="shared" si="220"/>
        <v>262255</v>
      </c>
      <c r="AA160" s="8">
        <f t="shared" si="220"/>
        <v>351600</v>
      </c>
      <c r="AB160" s="8">
        <f t="shared" si="220"/>
        <v>535660</v>
      </c>
      <c r="AC160" s="8">
        <f t="shared" si="220"/>
        <v>211768</v>
      </c>
      <c r="AD160" s="8">
        <f>AD81+AD86</f>
        <v>277591</v>
      </c>
      <c r="AE160" s="8">
        <f>AE81+AE86</f>
        <v>358551</v>
      </c>
      <c r="AF160" s="8">
        <f>AF81+AF86</f>
        <v>580438</v>
      </c>
      <c r="AG160" s="8">
        <f>AG81+AG86</f>
        <v>178396</v>
      </c>
      <c r="AH160" s="8">
        <f>AH81+AH86</f>
        <v>265560</v>
      </c>
    </row>
    <row r="161" spans="1:35">
      <c r="A161" s="26" t="s">
        <v>95</v>
      </c>
      <c r="B161" s="8">
        <v>-119080</v>
      </c>
      <c r="C161" s="8">
        <v>-131126</v>
      </c>
      <c r="D161" s="8">
        <v>-196215</v>
      </c>
      <c r="E161" s="8">
        <v>-106206</v>
      </c>
      <c r="F161" s="8">
        <v>-139376</v>
      </c>
      <c r="G161" s="8">
        <v>-155010</v>
      </c>
      <c r="H161" s="8">
        <v>-230829</v>
      </c>
      <c r="I161" s="8">
        <v>-131967</v>
      </c>
      <c r="J161" s="8">
        <v>-178906</v>
      </c>
      <c r="K161" s="8">
        <v>-202378</v>
      </c>
      <c r="L161" s="8">
        <v>-302350</v>
      </c>
      <c r="M161" s="8">
        <v>-143163</v>
      </c>
      <c r="N161" s="8">
        <v>-189308</v>
      </c>
      <c r="O161" s="8">
        <v>-210935</v>
      </c>
      <c r="P161" s="8">
        <v>-320243</v>
      </c>
      <c r="Q161" s="8">
        <v>-146620</v>
      </c>
      <c r="R161" s="8">
        <v>-204771</v>
      </c>
      <c r="S161" s="8">
        <v>-244255</v>
      </c>
      <c r="T161" s="8">
        <v>-384027</v>
      </c>
      <c r="U161" s="8">
        <v>-143748</v>
      </c>
      <c r="V161" s="8">
        <v>-182038</v>
      </c>
      <c r="W161" s="8">
        <v>-218928</v>
      </c>
      <c r="X161" s="8">
        <v>-353019</v>
      </c>
      <c r="Y161" s="8">
        <v>-160560</v>
      </c>
      <c r="Z161" s="8">
        <v>-247629</v>
      </c>
      <c r="AA161" s="8">
        <v>-296425</v>
      </c>
      <c r="AB161" s="8">
        <f>AB82+AB89+AB90</f>
        <v>-456950</v>
      </c>
      <c r="AC161" s="8">
        <f t="shared" ref="AC161:AH161" si="221">AC82+AC89+AC90</f>
        <v>-208870</v>
      </c>
      <c r="AD161" s="8">
        <f t="shared" si="221"/>
        <v>-279230</v>
      </c>
      <c r="AE161" s="8">
        <f t="shared" si="221"/>
        <v>-323066</v>
      </c>
      <c r="AF161" s="8">
        <f t="shared" si="221"/>
        <v>-535650</v>
      </c>
      <c r="AG161" s="8">
        <f t="shared" si="221"/>
        <v>-166196</v>
      </c>
      <c r="AH161" s="8">
        <f t="shared" si="221"/>
        <v>-240709</v>
      </c>
      <c r="AI161" s="58"/>
    </row>
    <row r="162" spans="1:35">
      <c r="A162" s="6" t="s">
        <v>107</v>
      </c>
      <c r="B162" s="27">
        <f t="shared" ref="B162:AE162" si="222">+SUM(B160:B161)</f>
        <v>15938</v>
      </c>
      <c r="C162" s="27">
        <f t="shared" si="222"/>
        <v>11631</v>
      </c>
      <c r="D162" s="27">
        <f t="shared" si="222"/>
        <v>18428</v>
      </c>
      <c r="E162" s="27">
        <f t="shared" si="222"/>
        <v>11061</v>
      </c>
      <c r="F162" s="27">
        <f t="shared" si="222"/>
        <v>20733</v>
      </c>
      <c r="G162" s="27">
        <f t="shared" si="222"/>
        <v>15856</v>
      </c>
      <c r="H162" s="27">
        <f t="shared" si="222"/>
        <v>31011</v>
      </c>
      <c r="I162" s="27">
        <f t="shared" si="222"/>
        <v>16740</v>
      </c>
      <c r="J162" s="27">
        <f t="shared" si="222"/>
        <v>24152</v>
      </c>
      <c r="K162" s="27">
        <f t="shared" si="222"/>
        <v>21803</v>
      </c>
      <c r="L162" s="27">
        <f t="shared" si="222"/>
        <v>33160</v>
      </c>
      <c r="M162" s="27">
        <f t="shared" si="222"/>
        <v>18492</v>
      </c>
      <c r="N162" s="27">
        <f t="shared" si="222"/>
        <v>24543</v>
      </c>
      <c r="O162" s="27">
        <f t="shared" si="222"/>
        <v>20702</v>
      </c>
      <c r="P162" s="27">
        <f t="shared" si="222"/>
        <v>28811</v>
      </c>
      <c r="Q162" s="27">
        <f t="shared" si="222"/>
        <v>24368</v>
      </c>
      <c r="R162" s="27">
        <f t="shared" si="222"/>
        <v>32366</v>
      </c>
      <c r="S162" s="27">
        <f t="shared" si="222"/>
        <v>30999</v>
      </c>
      <c r="T162" s="27">
        <f t="shared" si="222"/>
        <v>44494</v>
      </c>
      <c r="U162" s="27">
        <f t="shared" si="222"/>
        <v>19756</v>
      </c>
      <c r="V162" s="27">
        <f t="shared" si="222"/>
        <v>21784</v>
      </c>
      <c r="W162" s="27">
        <f t="shared" si="222"/>
        <v>22522</v>
      </c>
      <c r="X162" s="27">
        <f t="shared" si="222"/>
        <v>35726</v>
      </c>
      <c r="Y162" s="27">
        <f t="shared" si="222"/>
        <v>16658</v>
      </c>
      <c r="Z162" s="27">
        <f t="shared" si="222"/>
        <v>14626</v>
      </c>
      <c r="AA162" s="27">
        <f t="shared" si="222"/>
        <v>55175</v>
      </c>
      <c r="AB162" s="27">
        <f t="shared" si="222"/>
        <v>78710</v>
      </c>
      <c r="AC162" s="27">
        <f t="shared" si="222"/>
        <v>2898</v>
      </c>
      <c r="AD162" s="27">
        <f t="shared" si="222"/>
        <v>-1639</v>
      </c>
      <c r="AE162" s="27">
        <f t="shared" si="222"/>
        <v>35485</v>
      </c>
      <c r="AF162" s="27">
        <f>+SUM(AF160:AF161)</f>
        <v>44788</v>
      </c>
      <c r="AG162" s="27">
        <f t="shared" ref="AG162:AH162" si="223">+SUM(AG160:AG161)</f>
        <v>12200</v>
      </c>
      <c r="AH162" s="27">
        <f t="shared" si="223"/>
        <v>24851</v>
      </c>
    </row>
    <row r="163" spans="1:35">
      <c r="A163" s="6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</row>
    <row r="164" spans="1:35" s="29" customFormat="1">
      <c r="A164" s="32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</row>
    <row r="165" spans="1:35" s="29" customFormat="1">
      <c r="A165" s="32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</row>
    <row r="166" spans="1:35" s="29" customFormat="1">
      <c r="A166" s="34" t="s">
        <v>105</v>
      </c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</row>
    <row r="167" spans="1:35" s="29" customFormat="1">
      <c r="A167" s="43"/>
      <c r="B167" s="38">
        <f t="shared" ref="B167:Z167" si="224">+B113</f>
        <v>41090</v>
      </c>
      <c r="C167" s="38">
        <f t="shared" si="224"/>
        <v>41182</v>
      </c>
      <c r="D167" s="38">
        <f t="shared" si="224"/>
        <v>41274</v>
      </c>
      <c r="E167" s="38">
        <f t="shared" si="224"/>
        <v>41364</v>
      </c>
      <c r="F167" s="38">
        <f t="shared" si="224"/>
        <v>41455</v>
      </c>
      <c r="G167" s="38">
        <f t="shared" si="224"/>
        <v>41547</v>
      </c>
      <c r="H167" s="38">
        <f t="shared" si="224"/>
        <v>41639</v>
      </c>
      <c r="I167" s="38">
        <f t="shared" si="224"/>
        <v>41729</v>
      </c>
      <c r="J167" s="38">
        <f t="shared" si="224"/>
        <v>41820</v>
      </c>
      <c r="K167" s="38">
        <f t="shared" si="224"/>
        <v>41912</v>
      </c>
      <c r="L167" s="38">
        <f t="shared" si="224"/>
        <v>42004</v>
      </c>
      <c r="M167" s="38">
        <f t="shared" si="224"/>
        <v>42094</v>
      </c>
      <c r="N167" s="38">
        <f t="shared" si="224"/>
        <v>42185</v>
      </c>
      <c r="O167" s="38">
        <f t="shared" si="224"/>
        <v>42277</v>
      </c>
      <c r="P167" s="38">
        <f t="shared" si="224"/>
        <v>42369</v>
      </c>
      <c r="Q167" s="38">
        <f t="shared" si="224"/>
        <v>42460</v>
      </c>
      <c r="R167" s="38">
        <f t="shared" si="224"/>
        <v>42551</v>
      </c>
      <c r="S167" s="38">
        <f t="shared" si="224"/>
        <v>42643</v>
      </c>
      <c r="T167" s="38">
        <f t="shared" si="224"/>
        <v>42735</v>
      </c>
      <c r="U167" s="38">
        <f t="shared" si="224"/>
        <v>42825</v>
      </c>
      <c r="V167" s="38">
        <f t="shared" si="224"/>
        <v>42916</v>
      </c>
      <c r="W167" s="38">
        <f t="shared" si="224"/>
        <v>43008</v>
      </c>
      <c r="X167" s="38">
        <f t="shared" si="224"/>
        <v>43100</v>
      </c>
      <c r="Y167" s="38">
        <f t="shared" si="224"/>
        <v>43190</v>
      </c>
      <c r="Z167" s="38">
        <f t="shared" si="224"/>
        <v>43281</v>
      </c>
      <c r="AA167" s="38">
        <v>43373</v>
      </c>
      <c r="AB167" s="38">
        <v>43465</v>
      </c>
      <c r="AC167" s="38">
        <v>43555</v>
      </c>
      <c r="AD167" s="38">
        <v>43646</v>
      </c>
      <c r="AE167" s="38">
        <v>43738</v>
      </c>
      <c r="AF167" s="38">
        <v>43830</v>
      </c>
      <c r="AG167" s="38">
        <v>43921</v>
      </c>
      <c r="AH167" s="38">
        <v>44012</v>
      </c>
    </row>
    <row r="168" spans="1:35">
      <c r="A168" s="6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</row>
    <row r="169" spans="1:35">
      <c r="A169" s="26" t="s">
        <v>93</v>
      </c>
      <c r="B169" s="8">
        <v>948.64</v>
      </c>
      <c r="C169" s="8">
        <v>907.32999999999993</v>
      </c>
      <c r="D169" s="8">
        <v>881.31</v>
      </c>
      <c r="E169" s="8">
        <v>911.81</v>
      </c>
      <c r="F169" s="8">
        <v>942.02</v>
      </c>
      <c r="G169" s="8">
        <v>1039.8499999999999</v>
      </c>
      <c r="H169" s="8">
        <v>1003.0199999999999</v>
      </c>
      <c r="I169" s="8">
        <v>994.92999999999984</v>
      </c>
      <c r="J169" s="8">
        <v>976.31000000000006</v>
      </c>
      <c r="K169" s="8">
        <v>976.31000000000006</v>
      </c>
      <c r="L169" s="8">
        <v>975.97</v>
      </c>
      <c r="M169" s="8">
        <v>1007.3499999999999</v>
      </c>
      <c r="N169" s="8">
        <v>979.06</v>
      </c>
      <c r="O169" s="8">
        <v>968.20999999999992</v>
      </c>
      <c r="P169" s="8">
        <v>1026.28</v>
      </c>
      <c r="Q169" s="8">
        <v>984.71</v>
      </c>
      <c r="R169" s="8">
        <v>980.15</v>
      </c>
      <c r="S169" s="8">
        <v>979.21</v>
      </c>
      <c r="T169" s="8">
        <v>1035.2400000000002</v>
      </c>
      <c r="U169" s="8">
        <v>1052.6600000000001</v>
      </c>
      <c r="V169" s="8">
        <v>1119.96</v>
      </c>
      <c r="W169" s="8">
        <v>1204.96</v>
      </c>
      <c r="X169" s="8">
        <v>1220.46</v>
      </c>
      <c r="Y169" s="8">
        <v>1249.45</v>
      </c>
      <c r="Z169" s="8">
        <v>1290.6600000000001</v>
      </c>
      <c r="AA169" s="8">
        <v>3075.4399999999996</v>
      </c>
      <c r="AB169" s="8">
        <v>3194.12</v>
      </c>
      <c r="AC169" s="8">
        <v>3182.73</v>
      </c>
      <c r="AD169" s="8">
        <v>3249.13</v>
      </c>
      <c r="AE169" s="8">
        <v>3275.6154890000007</v>
      </c>
      <c r="AF169" s="8">
        <v>3432.7069786704233</v>
      </c>
      <c r="AG169" s="8">
        <v>3476.4798236704237</v>
      </c>
      <c r="AH169" s="8">
        <v>3832.5309996704236</v>
      </c>
    </row>
    <row r="170" spans="1:35">
      <c r="A170" s="26" t="s">
        <v>96</v>
      </c>
      <c r="B170" s="8">
        <v>75.399999999999991</v>
      </c>
      <c r="C170" s="8">
        <v>71.679999999999993</v>
      </c>
      <c r="D170" s="8">
        <v>72.08</v>
      </c>
      <c r="E170" s="8">
        <v>89.39</v>
      </c>
      <c r="F170" s="8">
        <v>161.18</v>
      </c>
      <c r="G170" s="8">
        <v>163.02099999999999</v>
      </c>
      <c r="H170" s="8">
        <v>167.74099999999999</v>
      </c>
      <c r="I170" s="8">
        <v>162.34099999999998</v>
      </c>
      <c r="J170" s="8">
        <v>169.49</v>
      </c>
      <c r="K170" s="8">
        <v>173.04000000000002</v>
      </c>
      <c r="L170" s="8">
        <v>169.44</v>
      </c>
      <c r="M170" s="8">
        <v>170.84000000000003</v>
      </c>
      <c r="N170" s="8">
        <v>186.01</v>
      </c>
      <c r="O170" s="8">
        <v>184.71</v>
      </c>
      <c r="P170" s="8">
        <v>184.71</v>
      </c>
      <c r="Q170" s="8">
        <v>190.7</v>
      </c>
      <c r="R170" s="8">
        <v>162.75999999999996</v>
      </c>
      <c r="S170" s="8">
        <v>161.16</v>
      </c>
      <c r="T170" s="8">
        <v>163.35999999999999</v>
      </c>
      <c r="U170" s="8">
        <v>163.35999999999999</v>
      </c>
      <c r="V170" s="8">
        <v>157.5</v>
      </c>
      <c r="W170" s="8">
        <v>157.5</v>
      </c>
      <c r="X170" s="8">
        <v>136.47999999999999</v>
      </c>
      <c r="Y170" s="8">
        <v>132.58000000000001</v>
      </c>
      <c r="Z170" s="8">
        <v>145.43</v>
      </c>
      <c r="AA170" s="8">
        <v>104.11000000000001</v>
      </c>
      <c r="AB170" s="8">
        <v>106.11000000000001</v>
      </c>
      <c r="AC170" s="8">
        <v>100.50000000000001</v>
      </c>
      <c r="AD170" s="8">
        <v>100.50000000000001</v>
      </c>
      <c r="AE170" s="8">
        <v>180.58199999999997</v>
      </c>
      <c r="AF170" s="8">
        <v>182.55999999999997</v>
      </c>
      <c r="AG170" s="8">
        <v>180.75999999999996</v>
      </c>
      <c r="AH170" s="8">
        <v>211.22999999999996</v>
      </c>
    </row>
    <row r="171" spans="1:35">
      <c r="A171" s="26" t="s">
        <v>97</v>
      </c>
      <c r="B171" s="8">
        <v>35.4</v>
      </c>
      <c r="C171" s="8">
        <v>35.4</v>
      </c>
      <c r="D171" s="8">
        <v>35.4</v>
      </c>
      <c r="E171" s="8">
        <v>0.69</v>
      </c>
      <c r="F171" s="8">
        <v>4.6099999999999994</v>
      </c>
      <c r="G171" s="8">
        <v>8.61</v>
      </c>
      <c r="H171" s="8">
        <v>12.61</v>
      </c>
      <c r="I171" s="8">
        <v>10.620000000000001</v>
      </c>
      <c r="J171" s="8">
        <v>10.620000000000001</v>
      </c>
      <c r="K171" s="8">
        <v>13.120000000000001</v>
      </c>
      <c r="L171" s="8">
        <v>13.120000000000001</v>
      </c>
      <c r="M171" s="8">
        <v>13.120000000000001</v>
      </c>
      <c r="N171" s="8">
        <v>13.620000000000001</v>
      </c>
      <c r="O171" s="8">
        <v>13.620000000000001</v>
      </c>
      <c r="P171" s="8">
        <v>10.52</v>
      </c>
      <c r="Q171" s="8">
        <v>10.5</v>
      </c>
      <c r="R171" s="8">
        <v>9.5</v>
      </c>
      <c r="S171" s="8">
        <v>11.3</v>
      </c>
      <c r="T171" s="8">
        <v>14.1</v>
      </c>
      <c r="U171" s="8">
        <v>13.1</v>
      </c>
      <c r="V171" s="8">
        <v>12.6</v>
      </c>
      <c r="W171" s="8">
        <v>12.6</v>
      </c>
      <c r="X171" s="8">
        <v>12.6</v>
      </c>
      <c r="Y171" s="8">
        <v>11.6</v>
      </c>
      <c r="Z171" s="8">
        <v>12.7</v>
      </c>
      <c r="AA171" s="8">
        <v>12.649999999999999</v>
      </c>
      <c r="AB171" s="8">
        <v>14.149999999999999</v>
      </c>
      <c r="AC171" s="8">
        <v>11.15</v>
      </c>
      <c r="AD171" s="8">
        <v>10.6</v>
      </c>
      <c r="AE171" s="8">
        <v>17.71</v>
      </c>
      <c r="AF171" s="8">
        <v>18.579999999999998</v>
      </c>
      <c r="AG171" s="8">
        <v>19.3</v>
      </c>
      <c r="AH171" s="8">
        <v>24.4</v>
      </c>
    </row>
    <row r="172" spans="1:35">
      <c r="A172" s="26" t="s">
        <v>98</v>
      </c>
      <c r="B172" s="8">
        <v>81</v>
      </c>
      <c r="C172" s="8">
        <v>66.819999999999993</v>
      </c>
      <c r="D172" s="8">
        <v>66.819999999999993</v>
      </c>
      <c r="E172" s="8">
        <v>80.150000000000006</v>
      </c>
      <c r="F172" s="8">
        <v>75.42</v>
      </c>
      <c r="G172" s="8">
        <v>55.01</v>
      </c>
      <c r="H172" s="8">
        <v>47.84</v>
      </c>
      <c r="I172" s="8">
        <v>68.930000000000007</v>
      </c>
      <c r="J172" s="8">
        <v>72.84</v>
      </c>
      <c r="K172" s="8">
        <v>66.989999999999995</v>
      </c>
      <c r="L172" s="8">
        <v>66.989999999999995</v>
      </c>
      <c r="M172" s="8">
        <v>77.38000000000001</v>
      </c>
      <c r="N172" s="8">
        <v>59</v>
      </c>
      <c r="O172" s="8">
        <v>59</v>
      </c>
      <c r="P172" s="8">
        <v>59</v>
      </c>
      <c r="Q172" s="8">
        <v>49.5</v>
      </c>
      <c r="R172" s="8">
        <v>39.799999999999997</v>
      </c>
      <c r="S172" s="8">
        <v>39.799999999999997</v>
      </c>
      <c r="T172" s="8">
        <v>31.8</v>
      </c>
      <c r="U172" s="8">
        <v>34.799999999999997</v>
      </c>
      <c r="V172" s="8">
        <v>34.799999999999997</v>
      </c>
      <c r="W172" s="8">
        <v>61.8</v>
      </c>
      <c r="X172" s="8">
        <v>64.8</v>
      </c>
      <c r="Y172" s="8">
        <v>64.8</v>
      </c>
      <c r="Z172" s="8">
        <v>64.8</v>
      </c>
      <c r="AA172" s="8">
        <v>64.8</v>
      </c>
      <c r="AB172" s="8">
        <v>64.8</v>
      </c>
      <c r="AC172" s="8">
        <v>62</v>
      </c>
      <c r="AD172" s="8">
        <v>62</v>
      </c>
      <c r="AE172" s="8">
        <v>63</v>
      </c>
      <c r="AF172" s="8">
        <v>63</v>
      </c>
      <c r="AG172" s="8">
        <v>63</v>
      </c>
      <c r="AH172" s="8">
        <v>28</v>
      </c>
    </row>
    <row r="173" spans="1:35">
      <c r="A173" s="26" t="s">
        <v>99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17</v>
      </c>
      <c r="H173" s="8">
        <v>17</v>
      </c>
      <c r="I173" s="8">
        <v>17</v>
      </c>
      <c r="J173" s="8">
        <v>7</v>
      </c>
      <c r="K173" s="8">
        <v>7</v>
      </c>
      <c r="L173" s="8">
        <v>7</v>
      </c>
      <c r="M173" s="8">
        <v>12</v>
      </c>
      <c r="N173" s="8">
        <v>12</v>
      </c>
      <c r="O173" s="8">
        <v>11</v>
      </c>
      <c r="P173" s="8">
        <v>7</v>
      </c>
      <c r="Q173" s="8">
        <v>7</v>
      </c>
      <c r="R173" s="8">
        <v>7</v>
      </c>
      <c r="S173" s="8">
        <v>7</v>
      </c>
      <c r="T173" s="8">
        <v>7</v>
      </c>
      <c r="U173" s="8">
        <v>7</v>
      </c>
      <c r="V173" s="8">
        <v>7</v>
      </c>
      <c r="W173" s="8">
        <v>7</v>
      </c>
      <c r="X173" s="8">
        <v>7</v>
      </c>
      <c r="Y173" s="8">
        <v>8.66</v>
      </c>
      <c r="Z173" s="8">
        <v>6.5</v>
      </c>
      <c r="AA173" s="8">
        <v>16.66</v>
      </c>
      <c r="AB173" s="8">
        <v>51.66</v>
      </c>
      <c r="AC173" s="8">
        <v>51.89</v>
      </c>
      <c r="AD173" s="8">
        <v>51.89</v>
      </c>
      <c r="AE173" s="8">
        <v>51.89</v>
      </c>
      <c r="AF173" s="8">
        <v>51.89</v>
      </c>
      <c r="AG173" s="8">
        <v>64.59</v>
      </c>
      <c r="AH173" s="8">
        <v>64.59</v>
      </c>
    </row>
    <row r="174" spans="1:35">
      <c r="A174" s="6" t="s">
        <v>106</v>
      </c>
      <c r="B174" s="27">
        <f t="shared" ref="B174:Y174" si="225">+SUM(B169:B173)</f>
        <v>1140.44</v>
      </c>
      <c r="C174" s="27">
        <f t="shared" si="225"/>
        <v>1081.2299999999998</v>
      </c>
      <c r="D174" s="27">
        <f t="shared" si="225"/>
        <v>1055.6099999999999</v>
      </c>
      <c r="E174" s="27">
        <f t="shared" si="225"/>
        <v>1082.04</v>
      </c>
      <c r="F174" s="27">
        <f t="shared" si="225"/>
        <v>1183.23</v>
      </c>
      <c r="G174" s="27">
        <f t="shared" si="225"/>
        <v>1283.4909999999998</v>
      </c>
      <c r="H174" s="27">
        <f t="shared" si="225"/>
        <v>1248.2109999999998</v>
      </c>
      <c r="I174" s="27">
        <f t="shared" si="225"/>
        <v>1253.8209999999997</v>
      </c>
      <c r="J174" s="27">
        <f t="shared" si="225"/>
        <v>1236.26</v>
      </c>
      <c r="K174" s="27">
        <f t="shared" si="225"/>
        <v>1236.46</v>
      </c>
      <c r="L174" s="27">
        <f t="shared" si="225"/>
        <v>1232.52</v>
      </c>
      <c r="M174" s="27">
        <f t="shared" si="225"/>
        <v>1280.69</v>
      </c>
      <c r="N174" s="27">
        <f t="shared" si="225"/>
        <v>1249.6899999999998</v>
      </c>
      <c r="O174" s="27">
        <f t="shared" si="225"/>
        <v>1236.5399999999997</v>
      </c>
      <c r="P174" s="27">
        <f t="shared" si="225"/>
        <v>1287.51</v>
      </c>
      <c r="Q174" s="27">
        <f t="shared" si="225"/>
        <v>1242.4100000000001</v>
      </c>
      <c r="R174" s="27">
        <f t="shared" si="225"/>
        <v>1199.2099999999998</v>
      </c>
      <c r="S174" s="27">
        <f t="shared" si="225"/>
        <v>1198.47</v>
      </c>
      <c r="T174" s="27">
        <f t="shared" si="225"/>
        <v>1251.5</v>
      </c>
      <c r="U174" s="27">
        <f t="shared" si="225"/>
        <v>1270.9199999999998</v>
      </c>
      <c r="V174" s="27">
        <f t="shared" si="225"/>
        <v>1331.86</v>
      </c>
      <c r="W174" s="27">
        <f t="shared" si="225"/>
        <v>1443.86</v>
      </c>
      <c r="X174" s="27">
        <f t="shared" si="225"/>
        <v>1441.34</v>
      </c>
      <c r="Y174" s="27">
        <f t="shared" si="225"/>
        <v>1467.09</v>
      </c>
      <c r="Z174" s="27">
        <f t="shared" ref="Z174:AE174" si="226">+SUM(Z169:Z173)</f>
        <v>1520.0900000000001</v>
      </c>
      <c r="AA174" s="27">
        <f t="shared" si="226"/>
        <v>3273.66</v>
      </c>
      <c r="AB174" s="27">
        <f t="shared" si="226"/>
        <v>3430.84</v>
      </c>
      <c r="AC174" s="27">
        <f t="shared" si="226"/>
        <v>3408.27</v>
      </c>
      <c r="AD174" s="27">
        <f t="shared" si="226"/>
        <v>3474.12</v>
      </c>
      <c r="AE174" s="27">
        <f t="shared" si="226"/>
        <v>3588.7974890000005</v>
      </c>
      <c r="AF174" s="27">
        <f t="shared" ref="AF174:AG174" si="227">+SUM(AF169:AF173)</f>
        <v>3748.736978670423</v>
      </c>
      <c r="AG174" s="27">
        <f t="shared" si="227"/>
        <v>3804.1298236704238</v>
      </c>
      <c r="AH174" s="27">
        <f t="shared" ref="AH174" si="228">+SUM(AH169:AH173)</f>
        <v>4160.7509996704239</v>
      </c>
    </row>
    <row r="175" spans="1:35">
      <c r="A175" s="26" t="s">
        <v>102</v>
      </c>
      <c r="B175" s="8">
        <v>889.9787</v>
      </c>
      <c r="C175" s="8">
        <v>840.73</v>
      </c>
      <c r="D175" s="8">
        <v>853.43000000000006</v>
      </c>
      <c r="E175" s="8">
        <v>793.96</v>
      </c>
      <c r="F175" s="8">
        <v>868.67</v>
      </c>
      <c r="G175" s="8">
        <v>1017.2010000000001</v>
      </c>
      <c r="H175" s="8">
        <v>998.68100000000004</v>
      </c>
      <c r="I175" s="8">
        <v>988.95100000000014</v>
      </c>
      <c r="J175" s="8">
        <v>1030.48</v>
      </c>
      <c r="K175" s="8">
        <v>1066.95</v>
      </c>
      <c r="L175" s="8">
        <v>1051.2100000000003</v>
      </c>
      <c r="M175" s="8">
        <v>1109.74</v>
      </c>
      <c r="N175" s="8">
        <v>1080.47</v>
      </c>
      <c r="O175" s="8">
        <v>1083.74</v>
      </c>
      <c r="P175" s="8">
        <v>1121.74</v>
      </c>
      <c r="Q175" s="8">
        <v>1107.3300000000002</v>
      </c>
      <c r="R175" s="8">
        <v>1061.0999999999999</v>
      </c>
      <c r="S175" s="8">
        <v>1081.27</v>
      </c>
      <c r="T175" s="8">
        <v>1062.51</v>
      </c>
      <c r="U175" s="8">
        <v>1120.3499999999999</v>
      </c>
      <c r="V175" s="8">
        <v>1123.79</v>
      </c>
      <c r="W175" s="8">
        <v>1220.58</v>
      </c>
      <c r="X175" s="8">
        <v>1176.53</v>
      </c>
      <c r="Y175" s="8">
        <v>1200.02</v>
      </c>
      <c r="Z175" s="8">
        <v>1184.8799999999999</v>
      </c>
      <c r="AA175" s="8">
        <v>2892.18</v>
      </c>
      <c r="AB175" s="8">
        <v>3116.41</v>
      </c>
      <c r="AC175" s="8">
        <v>3140.68</v>
      </c>
      <c r="AD175" s="8">
        <f>AD174-AD176</f>
        <v>3249.41</v>
      </c>
      <c r="AE175" s="8">
        <f>AE174-AE176</f>
        <v>3270.9054890000007</v>
      </c>
      <c r="AF175" s="8">
        <f>AF174-AF176</f>
        <v>3377.4469786704235</v>
      </c>
      <c r="AG175" s="8">
        <f>AG174-AG176</f>
        <v>3386.1598236704235</v>
      </c>
      <c r="AH175" s="8">
        <v>3311.8409996704236</v>
      </c>
    </row>
    <row r="176" spans="1:35">
      <c r="A176" s="26" t="s">
        <v>103</v>
      </c>
      <c r="B176" s="8">
        <v>250.46130000000005</v>
      </c>
      <c r="C176" s="8">
        <v>240.49999999999977</v>
      </c>
      <c r="D176" s="8">
        <v>202.17999999999995</v>
      </c>
      <c r="E176" s="8">
        <v>288.07999999999993</v>
      </c>
      <c r="F176" s="8">
        <v>314.65999999999997</v>
      </c>
      <c r="G176" s="8">
        <v>266.28999999999996</v>
      </c>
      <c r="H176" s="8">
        <v>249.52999999999989</v>
      </c>
      <c r="I176" s="8">
        <v>264.86999999999989</v>
      </c>
      <c r="J176" s="8">
        <v>205.78</v>
      </c>
      <c r="K176" s="8">
        <v>169.51000000000005</v>
      </c>
      <c r="L176" s="8">
        <v>181.30999999999995</v>
      </c>
      <c r="M176" s="8">
        <v>170.95000000000005</v>
      </c>
      <c r="N176" s="8">
        <v>169.22000000000003</v>
      </c>
      <c r="O176" s="8">
        <v>152.79999999999998</v>
      </c>
      <c r="P176" s="8">
        <v>165.77000000000012</v>
      </c>
      <c r="Q176" s="8">
        <v>135.08000000000007</v>
      </c>
      <c r="R176" s="8">
        <v>138.11000000000013</v>
      </c>
      <c r="S176" s="8">
        <v>117.2000000000001</v>
      </c>
      <c r="T176" s="8">
        <v>188.99000000000012</v>
      </c>
      <c r="U176" s="8">
        <v>150.56999999999994</v>
      </c>
      <c r="V176" s="8">
        <v>208.07000000000005</v>
      </c>
      <c r="W176" s="8">
        <v>223.28000000000006</v>
      </c>
      <c r="X176" s="8">
        <v>264.80999999999995</v>
      </c>
      <c r="Y176" s="8">
        <v>267.06999999999994</v>
      </c>
      <c r="Z176" s="8">
        <v>335.21000000000004</v>
      </c>
      <c r="AA176" s="8">
        <v>381.47999999999973</v>
      </c>
      <c r="AB176" s="8">
        <v>314.43000000000018</v>
      </c>
      <c r="AC176" s="8">
        <v>267.5900000000002</v>
      </c>
      <c r="AD176" s="8">
        <v>224.71000000000009</v>
      </c>
      <c r="AE176" s="8">
        <v>317.892</v>
      </c>
      <c r="AF176" s="8">
        <v>371.28999999999945</v>
      </c>
      <c r="AG176" s="8">
        <v>417.97000000000037</v>
      </c>
      <c r="AH176" s="8">
        <v>848.90999999999985</v>
      </c>
    </row>
    <row r="177" spans="1:37">
      <c r="A177" s="6" t="s">
        <v>106</v>
      </c>
      <c r="B177" s="27">
        <f>+SUM(B175:B176)</f>
        <v>1140.44</v>
      </c>
      <c r="C177" s="27">
        <f t="shared" ref="C177:Z177" si="229">+SUM(C175:C176)</f>
        <v>1081.2299999999998</v>
      </c>
      <c r="D177" s="27">
        <f t="shared" si="229"/>
        <v>1055.6100000000001</v>
      </c>
      <c r="E177" s="27">
        <f t="shared" si="229"/>
        <v>1082.04</v>
      </c>
      <c r="F177" s="27">
        <f t="shared" si="229"/>
        <v>1183.33</v>
      </c>
      <c r="G177" s="27">
        <f t="shared" si="229"/>
        <v>1283.491</v>
      </c>
      <c r="H177" s="27">
        <f t="shared" si="229"/>
        <v>1248.211</v>
      </c>
      <c r="I177" s="27">
        <f t="shared" si="229"/>
        <v>1253.8209999999999</v>
      </c>
      <c r="J177" s="27">
        <f t="shared" si="229"/>
        <v>1236.26</v>
      </c>
      <c r="K177" s="27">
        <f t="shared" si="229"/>
        <v>1236.46</v>
      </c>
      <c r="L177" s="27">
        <f t="shared" si="229"/>
        <v>1232.5200000000002</v>
      </c>
      <c r="M177" s="27">
        <f t="shared" si="229"/>
        <v>1280.69</v>
      </c>
      <c r="N177" s="27">
        <f t="shared" si="229"/>
        <v>1249.69</v>
      </c>
      <c r="O177" s="27">
        <f t="shared" si="229"/>
        <v>1236.54</v>
      </c>
      <c r="P177" s="27">
        <f t="shared" si="229"/>
        <v>1287.5100000000002</v>
      </c>
      <c r="Q177" s="27">
        <f t="shared" si="229"/>
        <v>1242.4100000000003</v>
      </c>
      <c r="R177" s="27">
        <f t="shared" si="229"/>
        <v>1199.21</v>
      </c>
      <c r="S177" s="27">
        <f t="shared" si="229"/>
        <v>1198.47</v>
      </c>
      <c r="T177" s="27">
        <f t="shared" si="229"/>
        <v>1251.5</v>
      </c>
      <c r="U177" s="27">
        <f t="shared" si="229"/>
        <v>1270.9199999999998</v>
      </c>
      <c r="V177" s="27">
        <f t="shared" si="229"/>
        <v>1331.8600000000001</v>
      </c>
      <c r="W177" s="27">
        <f t="shared" si="229"/>
        <v>1443.86</v>
      </c>
      <c r="X177" s="27">
        <f t="shared" si="229"/>
        <v>1441.34</v>
      </c>
      <c r="Y177" s="27">
        <f t="shared" si="229"/>
        <v>1467.09</v>
      </c>
      <c r="Z177" s="27">
        <f t="shared" si="229"/>
        <v>1520.09</v>
      </c>
      <c r="AA177" s="27">
        <f t="shared" ref="AA177:AG177" si="230">+SUM(AA175:AA176)</f>
        <v>3273.6599999999994</v>
      </c>
      <c r="AB177" s="27">
        <f t="shared" si="230"/>
        <v>3430.84</v>
      </c>
      <c r="AC177" s="27">
        <f t="shared" si="230"/>
        <v>3408.27</v>
      </c>
      <c r="AD177" s="27">
        <f t="shared" si="230"/>
        <v>3474.12</v>
      </c>
      <c r="AE177" s="27">
        <f t="shared" si="230"/>
        <v>3588.7974890000005</v>
      </c>
      <c r="AF177" s="27">
        <f t="shared" si="230"/>
        <v>3748.736978670423</v>
      </c>
      <c r="AG177" s="27">
        <f t="shared" si="230"/>
        <v>3804.1298236704238</v>
      </c>
      <c r="AH177" s="27">
        <f t="shared" ref="AH177" si="231">+SUM(AH175:AH176)</f>
        <v>4160.750999670423</v>
      </c>
    </row>
    <row r="178" spans="1:37">
      <c r="A178" s="6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</row>
    <row r="181" spans="1:37">
      <c r="A181" s="34" t="s">
        <v>109</v>
      </c>
      <c r="B181" s="35" t="s">
        <v>136</v>
      </c>
      <c r="C181" s="35" t="s">
        <v>137</v>
      </c>
      <c r="D181" s="35" t="s">
        <v>138</v>
      </c>
      <c r="E181" s="35" t="s">
        <v>139</v>
      </c>
      <c r="F181" s="35" t="s">
        <v>140</v>
      </c>
      <c r="G181" s="35" t="s">
        <v>141</v>
      </c>
      <c r="H181" s="35" t="s">
        <v>142</v>
      </c>
      <c r="I181" s="35" t="s">
        <v>143</v>
      </c>
      <c r="J181" s="35" t="s">
        <v>144</v>
      </c>
      <c r="K181" s="35" t="s">
        <v>145</v>
      </c>
      <c r="L181" s="35" t="s">
        <v>146</v>
      </c>
      <c r="M181" s="35" t="s">
        <v>147</v>
      </c>
      <c r="N181" s="35" t="s">
        <v>148</v>
      </c>
      <c r="O181" s="35" t="s">
        <v>149</v>
      </c>
      <c r="P181" s="35" t="s">
        <v>150</v>
      </c>
      <c r="Q181" s="35" t="s">
        <v>151</v>
      </c>
      <c r="R181" s="35" t="s">
        <v>152</v>
      </c>
      <c r="S181" s="35" t="s">
        <v>130</v>
      </c>
      <c r="T181" s="35" t="s">
        <v>131</v>
      </c>
      <c r="U181" s="35" t="s">
        <v>132</v>
      </c>
      <c r="V181" s="35" t="s">
        <v>133</v>
      </c>
      <c r="W181" s="35" t="s">
        <v>134</v>
      </c>
      <c r="X181" s="35" t="s">
        <v>135</v>
      </c>
      <c r="Y181" s="35" t="s">
        <v>129</v>
      </c>
      <c r="Z181" s="35" t="s">
        <v>128</v>
      </c>
      <c r="AA181" s="35" t="s">
        <v>127</v>
      </c>
      <c r="AB181" s="35" t="s">
        <v>126</v>
      </c>
      <c r="AC181" s="35" t="s">
        <v>125</v>
      </c>
      <c r="AD181" s="35" t="s">
        <v>124</v>
      </c>
      <c r="AE181" s="35" t="s">
        <v>123</v>
      </c>
      <c r="AF181" s="35" t="s">
        <v>122</v>
      </c>
      <c r="AG181" s="35" t="s">
        <v>156</v>
      </c>
      <c r="AH181" s="35" t="s">
        <v>157</v>
      </c>
    </row>
    <row r="182" spans="1:37">
      <c r="A182" s="36"/>
      <c r="B182" s="37" t="s">
        <v>90</v>
      </c>
      <c r="C182" s="37" t="s">
        <v>90</v>
      </c>
      <c r="D182" s="37" t="s">
        <v>90</v>
      </c>
      <c r="E182" s="37" t="s">
        <v>90</v>
      </c>
      <c r="F182" s="37" t="s">
        <v>90</v>
      </c>
      <c r="G182" s="37" t="s">
        <v>90</v>
      </c>
      <c r="H182" s="37" t="s">
        <v>90</v>
      </c>
      <c r="I182" s="37" t="s">
        <v>90</v>
      </c>
      <c r="J182" s="37" t="s">
        <v>90</v>
      </c>
      <c r="K182" s="37" t="s">
        <v>90</v>
      </c>
      <c r="L182" s="37" t="s">
        <v>90</v>
      </c>
      <c r="M182" s="37" t="s">
        <v>90</v>
      </c>
      <c r="N182" s="37" t="s">
        <v>90</v>
      </c>
      <c r="O182" s="37" t="s">
        <v>90</v>
      </c>
      <c r="P182" s="37" t="s">
        <v>90</v>
      </c>
      <c r="Q182" s="37" t="s">
        <v>90</v>
      </c>
      <c r="R182" s="37" t="s">
        <v>90</v>
      </c>
      <c r="S182" s="37" t="s">
        <v>90</v>
      </c>
      <c r="T182" s="37" t="s">
        <v>90</v>
      </c>
      <c r="U182" s="37" t="s">
        <v>90</v>
      </c>
      <c r="V182" s="37" t="s">
        <v>90</v>
      </c>
      <c r="W182" s="37" t="s">
        <v>90</v>
      </c>
      <c r="X182" s="37" t="s">
        <v>90</v>
      </c>
      <c r="Y182" s="37" t="s">
        <v>90</v>
      </c>
      <c r="Z182" s="37" t="s">
        <v>90</v>
      </c>
      <c r="AA182" s="37" t="s">
        <v>90</v>
      </c>
      <c r="AB182" s="37" t="s">
        <v>90</v>
      </c>
      <c r="AC182" s="37" t="s">
        <v>90</v>
      </c>
      <c r="AD182" s="37" t="s">
        <v>90</v>
      </c>
      <c r="AE182" s="37" t="s">
        <v>90</v>
      </c>
      <c r="AF182" s="37" t="s">
        <v>90</v>
      </c>
      <c r="AG182" s="37" t="s">
        <v>90</v>
      </c>
      <c r="AH182" s="37" t="s">
        <v>90</v>
      </c>
    </row>
    <row r="183" spans="1:37">
      <c r="A183" s="14" t="s">
        <v>110</v>
      </c>
      <c r="B183" s="47">
        <f t="shared" ref="B183:W183" si="232">(B189+B190)+B191</f>
        <v>57597</v>
      </c>
      <c r="C183" s="47">
        <f t="shared" si="232"/>
        <v>17530</v>
      </c>
      <c r="D183" s="47">
        <f t="shared" si="232"/>
        <v>38134</v>
      </c>
      <c r="E183" s="47">
        <f t="shared" si="232"/>
        <v>29997</v>
      </c>
      <c r="F183" s="47">
        <f t="shared" si="232"/>
        <v>22770</v>
      </c>
      <c r="G183" s="47">
        <f t="shared" si="232"/>
        <v>53024</v>
      </c>
      <c r="H183" s="47">
        <f t="shared" si="232"/>
        <v>89470</v>
      </c>
      <c r="I183" s="47">
        <f t="shared" si="232"/>
        <v>71662</v>
      </c>
      <c r="J183" s="47">
        <f t="shared" si="232"/>
        <v>53286</v>
      </c>
      <c r="K183" s="47">
        <f t="shared" si="232"/>
        <v>87444</v>
      </c>
      <c r="L183" s="47">
        <f t="shared" si="232"/>
        <v>111316</v>
      </c>
      <c r="M183" s="47">
        <f t="shared" si="232"/>
        <v>94071</v>
      </c>
      <c r="N183" s="47">
        <f t="shared" si="232"/>
        <v>68866</v>
      </c>
      <c r="O183" s="47">
        <f t="shared" si="232"/>
        <v>104604</v>
      </c>
      <c r="P183" s="47">
        <f t="shared" si="232"/>
        <v>137465</v>
      </c>
      <c r="Q183" s="47">
        <f t="shared" si="232"/>
        <v>108131</v>
      </c>
      <c r="R183" s="47">
        <f t="shared" si="232"/>
        <v>92974</v>
      </c>
      <c r="S183" s="47">
        <f t="shared" si="232"/>
        <v>119576</v>
      </c>
      <c r="T183" s="47">
        <f t="shared" si="232"/>
        <v>173172</v>
      </c>
      <c r="U183" s="47">
        <f t="shared" si="232"/>
        <v>130549</v>
      </c>
      <c r="V183" s="47">
        <f t="shared" si="232"/>
        <v>142968</v>
      </c>
      <c r="W183" s="47">
        <f t="shared" si="232"/>
        <v>176323</v>
      </c>
      <c r="X183" s="47">
        <f t="shared" ref="X183:AC183" si="233">(X189+X190)+X191</f>
        <v>207659</v>
      </c>
      <c r="Y183" s="47">
        <f t="shared" si="233"/>
        <v>175870</v>
      </c>
      <c r="Z183" s="47">
        <f t="shared" si="233"/>
        <v>181287</v>
      </c>
      <c r="AA183" s="47">
        <f t="shared" si="233"/>
        <v>438676</v>
      </c>
      <c r="AB183" s="47">
        <f t="shared" si="233"/>
        <v>455171</v>
      </c>
      <c r="AC183" s="47">
        <f t="shared" si="233"/>
        <v>442112</v>
      </c>
      <c r="AD183" s="47">
        <f>(AD189+AD190)+AD191</f>
        <v>479277</v>
      </c>
      <c r="AE183" s="47">
        <f>(AE189+AE190)+AE191</f>
        <v>416631</v>
      </c>
      <c r="AF183" s="47">
        <f>(AF189+AF190)+AF191</f>
        <v>448914</v>
      </c>
      <c r="AG183" s="47">
        <f>(AG189+AG190)+AG191</f>
        <v>427681</v>
      </c>
      <c r="AH183" s="47">
        <f>(AH189+AH190)+AH191</f>
        <v>452173.83025254268</v>
      </c>
    </row>
    <row r="184" spans="1:37">
      <c r="A184" s="26" t="s">
        <v>111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</row>
    <row r="185" spans="1:37">
      <c r="A185" s="26" t="s">
        <v>116</v>
      </c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53">
        <v>13486</v>
      </c>
      <c r="AE185" s="53">
        <v>16383</v>
      </c>
      <c r="AF185" s="53">
        <v>21814</v>
      </c>
      <c r="AG185" s="53">
        <v>18698</v>
      </c>
      <c r="AH185" s="53">
        <v>19278</v>
      </c>
    </row>
    <row r="186" spans="1:37">
      <c r="A186" s="26" t="s">
        <v>117</v>
      </c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53">
        <v>1047</v>
      </c>
      <c r="AE186" s="53">
        <v>1048.616</v>
      </c>
      <c r="AF186" s="53">
        <v>286</v>
      </c>
      <c r="AG186" s="53">
        <v>0</v>
      </c>
      <c r="AH186" s="53">
        <v>3314</v>
      </c>
    </row>
    <row r="187" spans="1:37">
      <c r="A187" s="26" t="s">
        <v>120</v>
      </c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53">
        <v>280</v>
      </c>
      <c r="AE187" s="53">
        <v>330</v>
      </c>
      <c r="AF187" s="53">
        <v>1207</v>
      </c>
      <c r="AG187" s="53">
        <v>0</v>
      </c>
      <c r="AH187" s="53">
        <v>1957</v>
      </c>
    </row>
    <row r="188" spans="1:37" ht="24">
      <c r="A188" s="26" t="s">
        <v>118</v>
      </c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>
        <f>AD183-AD185</f>
        <v>465791</v>
      </c>
      <c r="AE188" s="47">
        <f>AE183-AE185</f>
        <v>400248</v>
      </c>
      <c r="AF188" s="47">
        <f>AF183-AF185</f>
        <v>427100</v>
      </c>
      <c r="AG188" s="47">
        <f>AG183-AG185</f>
        <v>408983</v>
      </c>
      <c r="AH188" s="47">
        <f>AH183-AH185</f>
        <v>432895.83025254268</v>
      </c>
    </row>
    <row r="189" spans="1:37">
      <c r="A189" s="45" t="s">
        <v>112</v>
      </c>
      <c r="B189" s="48">
        <v>50769</v>
      </c>
      <c r="C189" s="48">
        <v>53923</v>
      </c>
      <c r="D189" s="48">
        <v>52503</v>
      </c>
      <c r="E189" s="48">
        <v>52367</v>
      </c>
      <c r="F189" s="48">
        <v>52474</v>
      </c>
      <c r="G189" s="48">
        <v>76264</v>
      </c>
      <c r="H189" s="48">
        <v>124892</v>
      </c>
      <c r="I189" s="48">
        <v>128975</v>
      </c>
      <c r="J189" s="48">
        <v>96175</v>
      </c>
      <c r="K189" s="48">
        <v>96423</v>
      </c>
      <c r="L189" s="48">
        <v>111942</v>
      </c>
      <c r="M189" s="48">
        <v>130434</v>
      </c>
      <c r="N189" s="48">
        <v>64846</v>
      </c>
      <c r="O189" s="48">
        <v>82333</v>
      </c>
      <c r="P189" s="48">
        <v>100139</v>
      </c>
      <c r="Q189" s="48">
        <v>105841</v>
      </c>
      <c r="R189" s="48">
        <v>74177</v>
      </c>
      <c r="S189" s="48">
        <v>101663</v>
      </c>
      <c r="T189" s="48">
        <v>150787</v>
      </c>
      <c r="U189" s="48">
        <v>136780</v>
      </c>
      <c r="V189" s="48">
        <v>99660</v>
      </c>
      <c r="W189" s="48">
        <v>105237</v>
      </c>
      <c r="X189" s="48">
        <v>151531</v>
      </c>
      <c r="Y189" s="48">
        <v>107895</v>
      </c>
      <c r="Z189" s="48">
        <v>92361</v>
      </c>
      <c r="AA189" s="48">
        <v>151062</v>
      </c>
      <c r="AB189" s="48">
        <v>172629</v>
      </c>
      <c r="AC189" s="48">
        <v>168053</v>
      </c>
      <c r="AD189" s="48">
        <v>111642</v>
      </c>
      <c r="AE189" s="48">
        <v>145512</v>
      </c>
      <c r="AF189" s="48">
        <v>186959</v>
      </c>
      <c r="AG189" s="48">
        <v>188723</v>
      </c>
      <c r="AH189" s="48">
        <v>183076</v>
      </c>
    </row>
    <row r="190" spans="1:37">
      <c r="A190" s="14" t="s">
        <v>113</v>
      </c>
      <c r="B190" s="49">
        <v>25749</v>
      </c>
      <c r="C190" s="49">
        <v>24880</v>
      </c>
      <c r="D190" s="49">
        <v>24980</v>
      </c>
      <c r="E190" s="49">
        <v>24431</v>
      </c>
      <c r="F190" s="49">
        <v>13871</v>
      </c>
      <c r="G190" s="49">
        <v>14683</v>
      </c>
      <c r="H190" s="49">
        <v>13558</v>
      </c>
      <c r="I190" s="49">
        <v>15178</v>
      </c>
      <c r="J190" s="49">
        <v>55316</v>
      </c>
      <c r="K190" s="49">
        <v>51761</v>
      </c>
      <c r="L190" s="49">
        <v>50022</v>
      </c>
      <c r="M190" s="49">
        <v>55219</v>
      </c>
      <c r="N190" s="49">
        <v>48386</v>
      </c>
      <c r="O190" s="49">
        <v>48620</v>
      </c>
      <c r="P190" s="49">
        <v>61925</v>
      </c>
      <c r="Q190" s="49">
        <v>68654</v>
      </c>
      <c r="R190" s="49">
        <v>54538</v>
      </c>
      <c r="S190" s="49">
        <v>51708</v>
      </c>
      <c r="T190" s="49">
        <v>57630</v>
      </c>
      <c r="U190" s="49">
        <v>78593</v>
      </c>
      <c r="V190" s="49">
        <v>72824</v>
      </c>
      <c r="W190" s="49">
        <v>92326</v>
      </c>
      <c r="X190" s="49">
        <v>83966</v>
      </c>
      <c r="Y190" s="49">
        <v>114400</v>
      </c>
      <c r="Z190" s="49">
        <v>268408</v>
      </c>
      <c r="AA190" s="49">
        <v>323067</v>
      </c>
      <c r="AB190" s="49">
        <v>331443</v>
      </c>
      <c r="AC190" s="49">
        <v>326104</v>
      </c>
      <c r="AD190" s="49">
        <v>394544</v>
      </c>
      <c r="AE190" s="49">
        <v>310325</v>
      </c>
      <c r="AF190" s="49">
        <v>303957</v>
      </c>
      <c r="AG190" s="49">
        <v>313026</v>
      </c>
      <c r="AH190" s="49">
        <v>324890.83025254268</v>
      </c>
      <c r="AI190" s="58"/>
      <c r="AJ190" s="61"/>
      <c r="AK190" s="58"/>
    </row>
    <row r="191" spans="1:37">
      <c r="A191" s="44" t="s">
        <v>3</v>
      </c>
      <c r="B191" s="50">
        <v>-18921</v>
      </c>
      <c r="C191" s="50">
        <v>-61273</v>
      </c>
      <c r="D191" s="50">
        <v>-39349</v>
      </c>
      <c r="E191" s="50">
        <v>-46801</v>
      </c>
      <c r="F191" s="50">
        <v>-43575</v>
      </c>
      <c r="G191" s="50">
        <v>-37923</v>
      </c>
      <c r="H191" s="50">
        <v>-48980</v>
      </c>
      <c r="I191" s="50">
        <v>-72491</v>
      </c>
      <c r="J191" s="50">
        <v>-98205</v>
      </c>
      <c r="K191" s="50">
        <v>-60740</v>
      </c>
      <c r="L191" s="50">
        <v>-50648</v>
      </c>
      <c r="M191" s="50">
        <v>-91582</v>
      </c>
      <c r="N191" s="50">
        <v>-44366</v>
      </c>
      <c r="O191" s="50">
        <v>-26349</v>
      </c>
      <c r="P191" s="50">
        <v>-24599</v>
      </c>
      <c r="Q191" s="50">
        <v>-66364</v>
      </c>
      <c r="R191" s="50">
        <v>-35741</v>
      </c>
      <c r="S191" s="50">
        <v>-33795</v>
      </c>
      <c r="T191" s="50">
        <v>-35245</v>
      </c>
      <c r="U191" s="50">
        <v>-84824</v>
      </c>
      <c r="V191" s="50">
        <v>-29516</v>
      </c>
      <c r="W191" s="50">
        <v>-21240</v>
      </c>
      <c r="X191" s="50">
        <v>-27838</v>
      </c>
      <c r="Y191" s="50">
        <v>-46425</v>
      </c>
      <c r="Z191" s="50">
        <v>-179482</v>
      </c>
      <c r="AA191" s="50">
        <v>-35453</v>
      </c>
      <c r="AB191" s="50">
        <v>-48901</v>
      </c>
      <c r="AC191" s="50">
        <v>-52045</v>
      </c>
      <c r="AD191" s="50">
        <v>-26909</v>
      </c>
      <c r="AE191" s="50">
        <v>-39206</v>
      </c>
      <c r="AF191" s="50">
        <v>-42002</v>
      </c>
      <c r="AG191" s="50">
        <v>-74068</v>
      </c>
      <c r="AH191" s="50">
        <v>-55793</v>
      </c>
      <c r="AI191" s="59"/>
    </row>
    <row r="192" spans="1:37">
      <c r="A192" s="44" t="s">
        <v>121</v>
      </c>
      <c r="B192" s="50">
        <v>5664</v>
      </c>
      <c r="C192" s="50">
        <v>-2941</v>
      </c>
      <c r="D192" s="50">
        <v>7810</v>
      </c>
      <c r="E192" s="50">
        <v>12304</v>
      </c>
      <c r="F192" s="50">
        <v>11280</v>
      </c>
      <c r="G192" s="50">
        <v>-3293</v>
      </c>
      <c r="H192" s="50">
        <v>17138</v>
      </c>
      <c r="I192" s="50">
        <v>18798</v>
      </c>
      <c r="J192" s="50">
        <v>9552</v>
      </c>
      <c r="K192" s="50">
        <v>1183</v>
      </c>
      <c r="L192" s="50">
        <v>14292</v>
      </c>
      <c r="M192" s="50">
        <v>24269</v>
      </c>
      <c r="N192" s="50">
        <v>10062</v>
      </c>
      <c r="O192" s="50">
        <v>-371</v>
      </c>
      <c r="P192" s="50">
        <v>11804</v>
      </c>
      <c r="Q192" s="50">
        <v>30612</v>
      </c>
      <c r="R192" s="50">
        <v>12703</v>
      </c>
      <c r="S192" s="50">
        <v>2593</v>
      </c>
      <c r="T192" s="50">
        <v>20994</v>
      </c>
      <c r="U192" s="50">
        <v>29798</v>
      </c>
      <c r="V192" s="50">
        <v>7467</v>
      </c>
      <c r="W192" s="50">
        <v>4199</v>
      </c>
      <c r="X192" s="50">
        <v>18057</v>
      </c>
      <c r="Y192" s="50">
        <v>22947</v>
      </c>
      <c r="Z192" s="50">
        <v>3112</v>
      </c>
      <c r="AA192" s="50">
        <v>50603</v>
      </c>
      <c r="AB192" s="50">
        <v>32282</v>
      </c>
      <c r="AC192" s="50">
        <v>16786</v>
      </c>
      <c r="AD192" s="50">
        <v>6825</v>
      </c>
      <c r="AE192" s="50">
        <v>41869</v>
      </c>
      <c r="AF192" s="50">
        <v>34069</v>
      </c>
      <c r="AG192" s="50">
        <v>25067</v>
      </c>
      <c r="AH192" s="50">
        <v>20606</v>
      </c>
    </row>
    <row r="193" spans="1:37">
      <c r="A193" s="46" t="s">
        <v>119</v>
      </c>
      <c r="B193" s="52">
        <v>2.4470833156307119</v>
      </c>
      <c r="C193" s="52">
        <v>0.81274050720942193</v>
      </c>
      <c r="D193" s="52">
        <v>1.6432111000991094</v>
      </c>
      <c r="E193" s="52">
        <v>1.3135262950475091</v>
      </c>
      <c r="F193" s="52">
        <f t="shared" ref="F193:AA193" si="234">F183/SUM(C192:F192)</f>
        <v>0.80026710715917482</v>
      </c>
      <c r="G193" s="52">
        <f t="shared" si="234"/>
        <v>1.8869079392192449</v>
      </c>
      <c r="H193" s="52">
        <f t="shared" si="234"/>
        <v>2.3903924764220257</v>
      </c>
      <c r="I193" s="52">
        <f t="shared" si="234"/>
        <v>1.6315370079457232</v>
      </c>
      <c r="J193" s="52">
        <f t="shared" si="234"/>
        <v>1.2628510487024529</v>
      </c>
      <c r="K193" s="52">
        <f t="shared" si="234"/>
        <v>1.8736260204409592</v>
      </c>
      <c r="L193" s="52">
        <f t="shared" si="234"/>
        <v>2.5400114090131205</v>
      </c>
      <c r="M193" s="52">
        <f t="shared" si="234"/>
        <v>1.9082887049659201</v>
      </c>
      <c r="N193" s="52">
        <f t="shared" si="234"/>
        <v>1.3826848170903103</v>
      </c>
      <c r="O193" s="52">
        <f t="shared" si="234"/>
        <v>2.1678686893807511</v>
      </c>
      <c r="P193" s="52">
        <f t="shared" si="234"/>
        <v>3.0037802639629403</v>
      </c>
      <c r="Q193" s="52">
        <f t="shared" si="234"/>
        <v>2.0751722417333562</v>
      </c>
      <c r="R193" s="52">
        <f t="shared" si="234"/>
        <v>1.6982172864762184</v>
      </c>
      <c r="S193" s="52">
        <f t="shared" si="234"/>
        <v>2.0719434433046855</v>
      </c>
      <c r="T193" s="52">
        <f t="shared" si="234"/>
        <v>2.5884427969268482</v>
      </c>
      <c r="U193" s="52">
        <f t="shared" si="234"/>
        <v>1.9753813097687931</v>
      </c>
      <c r="V193" s="52">
        <f t="shared" si="234"/>
        <v>2.349437980674423</v>
      </c>
      <c r="W193" s="52">
        <f t="shared" si="234"/>
        <v>2.8230650997470299</v>
      </c>
      <c r="X193" s="52">
        <f t="shared" si="234"/>
        <v>3.4888358730532083</v>
      </c>
      <c r="Y193" s="52">
        <f t="shared" si="234"/>
        <v>3.3390924625023732</v>
      </c>
      <c r="Z193" s="52">
        <f t="shared" si="234"/>
        <v>3.7521887612542688</v>
      </c>
      <c r="AA193" s="52">
        <f t="shared" si="234"/>
        <v>4.6313411248007261</v>
      </c>
      <c r="AB193" s="52">
        <f>AB183/SUM(Y192:AB192)</f>
        <v>4.1780272433543839</v>
      </c>
      <c r="AC193" s="52">
        <f>AC183/SUM(Z192:AC192)</f>
        <v>4.3014117120535493</v>
      </c>
      <c r="AD193" s="54">
        <f>AD188/((AD192+AC192+AB192+AA192)-AD186)</f>
        <v>4.4172159053191589</v>
      </c>
      <c r="AE193" s="54">
        <f>AE188/((AE192+AD192+AC192+AB192)-AE186)</f>
        <v>4.1384964877250079</v>
      </c>
      <c r="AF193" s="54">
        <f>AF188/((AF192+AE192+AD192+AC192)-AF186)</f>
        <v>4.3027109799220256</v>
      </c>
      <c r="AG193" s="54">
        <f>AG188/((AG192+AF192+AE192+AD192)-AG186)</f>
        <v>3.7928498562552164</v>
      </c>
      <c r="AH193" s="54">
        <f>AH188/((AH192+AG192+AF192+AE192)-AH186+AH87)</f>
        <v>3.6867299459422815</v>
      </c>
    </row>
    <row r="194" spans="1:37">
      <c r="A194" s="46" t="s">
        <v>114</v>
      </c>
      <c r="B194" s="52">
        <v>5.8681126901022127</v>
      </c>
      <c r="C194" s="52">
        <v>5.2023637240713878</v>
      </c>
      <c r="D194" s="52">
        <v>5.5479321061439117</v>
      </c>
      <c r="E194" s="52">
        <v>6.3313002495148396</v>
      </c>
      <c r="F194" s="52">
        <v>10.696616541353384</v>
      </c>
      <c r="G194" s="52">
        <v>13.23645784267546</v>
      </c>
      <c r="H194" s="52">
        <v>16.147109577221727</v>
      </c>
      <c r="I194" s="52">
        <v>17.429761904761843</v>
      </c>
      <c r="J194" s="52">
        <v>12.743884022953777</v>
      </c>
      <c r="K194" s="52">
        <v>11.52939723320157</v>
      </c>
      <c r="L194" s="52">
        <v>11.380160997143584</v>
      </c>
      <c r="M194" s="52">
        <v>12.041035661944308</v>
      </c>
      <c r="N194" s="52">
        <v>12.803598971722366</v>
      </c>
      <c r="O194" s="52">
        <v>13.39589117157135</v>
      </c>
      <c r="P194" s="52">
        <v>13.931202435312024</v>
      </c>
      <c r="Q194" s="52">
        <v>16.453110198926428</v>
      </c>
      <c r="R194" s="52">
        <v>17.666343981929653</v>
      </c>
      <c r="S194" s="52">
        <v>17.795868023435091</v>
      </c>
      <c r="T194" s="52">
        <v>22</v>
      </c>
      <c r="U194" s="52">
        <v>20.454348498916744</v>
      </c>
      <c r="V194" s="52">
        <v>19.579150579150578</v>
      </c>
      <c r="W194" s="52">
        <v>22.085572842998584</v>
      </c>
      <c r="X194" s="52">
        <v>15.011601513240857</v>
      </c>
      <c r="Y194" s="52">
        <v>10.677072775187513</v>
      </c>
      <c r="Z194" s="52">
        <v>8.1987103342949261</v>
      </c>
      <c r="AA194" s="52">
        <v>9.2067457231726291</v>
      </c>
      <c r="AB194" s="52">
        <v>6.8925724408452487</v>
      </c>
      <c r="AC194" s="52">
        <v>5.1176558454491134</v>
      </c>
      <c r="AD194" s="52">
        <v>4.229556376345367</v>
      </c>
      <c r="AE194" s="63">
        <f>((SUM(AB192:AE192)-AE186)/((AE93+(AB93-AA93))+(AE92+(AB92-AA92))+AE187)*-1)</f>
        <v>3.601451701794891</v>
      </c>
      <c r="AF194" s="63">
        <f>((SUM(AC192:AF192)/(((AF93+AF92)+AF187)*-1)))</f>
        <v>4.3143364826211323</v>
      </c>
      <c r="AG194" s="63">
        <f>SUM(AD192:AG192)/((AF93-AC93+AG93)+(AF92-AC92+AG92))*-1</f>
        <v>4.6841876629018246</v>
      </c>
      <c r="AH194" s="63">
        <f>(SUM(AE192:AH192)-AH186+AH87)/(((AF93-AD93+AH93)+(AF92-AD92+AH92))+AH187)*-1</f>
        <v>5.9420069834522549</v>
      </c>
      <c r="AI194" s="61"/>
      <c r="AJ194" s="55"/>
      <c r="AK194" s="60"/>
    </row>
    <row r="195" spans="1:37">
      <c r="A195" s="46" t="s">
        <v>115</v>
      </c>
      <c r="B195" s="51">
        <v>1.0196685904471905</v>
      </c>
      <c r="C195" s="51"/>
      <c r="D195" s="51">
        <v>0.30361223238668483</v>
      </c>
      <c r="E195" s="52"/>
      <c r="F195" s="51">
        <f t="shared" ref="F195:AB195" si="235">F183/F72</f>
        <v>0.17198794498198544</v>
      </c>
      <c r="G195" s="51">
        <f t="shared" si="235"/>
        <v>0.29234297812279464</v>
      </c>
      <c r="H195" s="51">
        <f t="shared" si="235"/>
        <v>0.47673092703304665</v>
      </c>
      <c r="I195" s="51">
        <f t="shared" si="235"/>
        <v>0.36824525703479888</v>
      </c>
      <c r="J195" s="51">
        <f t="shared" si="235"/>
        <v>0.26961959986641976</v>
      </c>
      <c r="K195" s="51">
        <f t="shared" si="235"/>
        <v>0.45876353563334171</v>
      </c>
      <c r="L195" s="51">
        <f t="shared" si="235"/>
        <v>0.56838826623094796</v>
      </c>
      <c r="M195" s="51">
        <f t="shared" si="235"/>
        <v>0.47659843955821257</v>
      </c>
      <c r="N195" s="51">
        <f t="shared" si="235"/>
        <v>0.34684986426387709</v>
      </c>
      <c r="O195" s="51">
        <f t="shared" si="235"/>
        <v>0.53890142499459059</v>
      </c>
      <c r="P195" s="51">
        <f t="shared" si="235"/>
        <v>0.6703418882609099</v>
      </c>
      <c r="Q195" s="51">
        <f t="shared" si="235"/>
        <v>0.48186934879388943</v>
      </c>
      <c r="R195" s="51">
        <f t="shared" si="235"/>
        <v>0.39295857988165678</v>
      </c>
      <c r="S195" s="51">
        <f t="shared" si="235"/>
        <v>0.50731856327057046</v>
      </c>
      <c r="T195" s="51">
        <f t="shared" si="235"/>
        <v>0.80136605952909823</v>
      </c>
      <c r="U195" s="51">
        <f t="shared" si="235"/>
        <v>0.5444078398665555</v>
      </c>
      <c r="V195" s="51">
        <f t="shared" si="235"/>
        <v>0.57260493431592441</v>
      </c>
      <c r="W195" s="51">
        <f t="shared" si="235"/>
        <v>0.68683000934870675</v>
      </c>
      <c r="X195" s="51">
        <f t="shared" si="235"/>
        <v>0.85254644360053367</v>
      </c>
      <c r="Y195" s="51">
        <f t="shared" si="235"/>
        <v>0.69146782101335602</v>
      </c>
      <c r="Z195" s="51">
        <f t="shared" si="235"/>
        <v>0.73235140845354907</v>
      </c>
      <c r="AA195" s="51">
        <f t="shared" si="235"/>
        <v>0.82569798542761896</v>
      </c>
      <c r="AB195" s="51">
        <f t="shared" si="235"/>
        <v>0.8762978293305097</v>
      </c>
      <c r="AC195" s="51">
        <f>AC183/AC72</f>
        <v>0.8552448824046025</v>
      </c>
      <c r="AD195" s="51">
        <f>AD188/AD72</f>
        <v>0.92216667821542053</v>
      </c>
      <c r="AE195" s="51">
        <f>AE188/AE72</f>
        <v>0.60626826198190498</v>
      </c>
      <c r="AF195" s="51">
        <f>AF188/AF72</f>
        <v>0.64897373715272078</v>
      </c>
      <c r="AG195" s="51">
        <f>AG188/AG72</f>
        <v>0.62867362796653292</v>
      </c>
      <c r="AH195" s="51">
        <f>AH188/AH72</f>
        <v>0.65827555727773701</v>
      </c>
      <c r="AI195" s="62"/>
    </row>
    <row r="196" spans="1:37"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</row>
    <row r="198" spans="1:37">
      <c r="AA198" s="57"/>
      <c r="AB198" s="57"/>
      <c r="AC198" s="57"/>
      <c r="AD198" s="57"/>
      <c r="AE198" s="57"/>
      <c r="AF198" s="57"/>
      <c r="AG198" s="64"/>
      <c r="AH198" s="64"/>
    </row>
    <row r="199" spans="1:37">
      <c r="AD199" s="55"/>
      <c r="AE199" s="55"/>
      <c r="AF199" s="55"/>
      <c r="AG199" s="58"/>
      <c r="AH199" s="58"/>
    </row>
    <row r="200" spans="1:37">
      <c r="AD200" s="56"/>
      <c r="AE200" s="56"/>
      <c r="AF200" s="56"/>
      <c r="AG200" s="64"/>
      <c r="AH200" s="64"/>
    </row>
    <row r="201" spans="1:37">
      <c r="AG201" s="61"/>
      <c r="AH201" s="61"/>
    </row>
    <row r="202" spans="1:37">
      <c r="AG202" s="64"/>
      <c r="AH202" s="64"/>
    </row>
    <row r="203" spans="1:37">
      <c r="AG203" s="56"/>
      <c r="AH203" s="56"/>
    </row>
  </sheetData>
  <phoneticPr fontId="12" type="noConversion"/>
  <conditionalFormatting sqref="B83">
    <cfRule type="expression" dxfId="24" priority="32" stopIfTrue="1">
      <formula>#REF!="totalizador"</formula>
    </cfRule>
  </conditionalFormatting>
  <conditionalFormatting sqref="B83">
    <cfRule type="expression" dxfId="23" priority="31" stopIfTrue="1">
      <formula>#REF!="totalizador"</formula>
    </cfRule>
  </conditionalFormatting>
  <conditionalFormatting sqref="B83">
    <cfRule type="expression" dxfId="22" priority="30" stopIfTrue="1">
      <formula>#REF!="totalizador"</formula>
    </cfRule>
  </conditionalFormatting>
  <conditionalFormatting sqref="B104 B83">
    <cfRule type="expression" dxfId="21" priority="29" stopIfTrue="1">
      <formula>#REF!="totalizador"</formula>
    </cfRule>
  </conditionalFormatting>
  <conditionalFormatting sqref="C83:AE83">
    <cfRule type="expression" dxfId="20" priority="28" stopIfTrue="1">
      <formula>#REF!="totalizador"</formula>
    </cfRule>
  </conditionalFormatting>
  <conditionalFormatting sqref="C83:AE83">
    <cfRule type="expression" dxfId="19" priority="27" stopIfTrue="1">
      <formula>#REF!="totalizador"</formula>
    </cfRule>
  </conditionalFormatting>
  <conditionalFormatting sqref="C83:AE83">
    <cfRule type="expression" dxfId="18" priority="26" stopIfTrue="1">
      <formula>#REF!="totalizador"</formula>
    </cfRule>
  </conditionalFormatting>
  <conditionalFormatting sqref="C104:Z104 C83:AE83">
    <cfRule type="expression" dxfId="17" priority="25" stopIfTrue="1">
      <formula>#REF!="totalizador"</formula>
    </cfRule>
  </conditionalFormatting>
  <conditionalFormatting sqref="AA104:AD104">
    <cfRule type="expression" dxfId="16" priority="21" stopIfTrue="1">
      <formula>#REF!="totalizador"</formula>
    </cfRule>
  </conditionalFormatting>
  <conditionalFormatting sqref="AE104">
    <cfRule type="expression" dxfId="15" priority="16" stopIfTrue="1">
      <formula>#REF!="totalizador"</formula>
    </cfRule>
  </conditionalFormatting>
  <conditionalFormatting sqref="AF83">
    <cfRule type="expression" dxfId="14" priority="15" stopIfTrue="1">
      <formula>#REF!="totalizador"</formula>
    </cfRule>
  </conditionalFormatting>
  <conditionalFormatting sqref="AF83">
    <cfRule type="expression" dxfId="13" priority="14" stopIfTrue="1">
      <formula>#REF!="totalizador"</formula>
    </cfRule>
  </conditionalFormatting>
  <conditionalFormatting sqref="AF83">
    <cfRule type="expression" dxfId="12" priority="13" stopIfTrue="1">
      <formula>#REF!="totalizador"</formula>
    </cfRule>
  </conditionalFormatting>
  <conditionalFormatting sqref="AF83">
    <cfRule type="expression" dxfId="11" priority="12" stopIfTrue="1">
      <formula>#REF!="totalizador"</formula>
    </cfRule>
  </conditionalFormatting>
  <conditionalFormatting sqref="AF104">
    <cfRule type="expression" dxfId="10" priority="11" stopIfTrue="1">
      <formula>#REF!="totalizador"</formula>
    </cfRule>
  </conditionalFormatting>
  <conditionalFormatting sqref="AG83">
    <cfRule type="expression" dxfId="9" priority="10" stopIfTrue="1">
      <formula>#REF!="totalizador"</formula>
    </cfRule>
  </conditionalFormatting>
  <conditionalFormatting sqref="AG83">
    <cfRule type="expression" dxfId="8" priority="9" stopIfTrue="1">
      <formula>#REF!="totalizador"</formula>
    </cfRule>
  </conditionalFormatting>
  <conditionalFormatting sqref="AG83">
    <cfRule type="expression" dxfId="7" priority="8" stopIfTrue="1">
      <formula>#REF!="totalizador"</formula>
    </cfRule>
  </conditionalFormatting>
  <conditionalFormatting sqref="AG83">
    <cfRule type="expression" dxfId="6" priority="7" stopIfTrue="1">
      <formula>#REF!="totalizador"</formula>
    </cfRule>
  </conditionalFormatting>
  <conditionalFormatting sqref="AG104">
    <cfRule type="expression" dxfId="5" priority="6" stopIfTrue="1">
      <formula>#REF!="totalizador"</formula>
    </cfRule>
  </conditionalFormatting>
  <conditionalFormatting sqref="AH83">
    <cfRule type="expression" dxfId="4" priority="5" stopIfTrue="1">
      <formula>#REF!="totalizador"</formula>
    </cfRule>
  </conditionalFormatting>
  <conditionalFormatting sqref="AH83">
    <cfRule type="expression" dxfId="3" priority="4" stopIfTrue="1">
      <formula>#REF!="totalizador"</formula>
    </cfRule>
  </conditionalFormatting>
  <conditionalFormatting sqref="AH83">
    <cfRule type="expression" dxfId="2" priority="3" stopIfTrue="1">
      <formula>#REF!="totalizador"</formula>
    </cfRule>
  </conditionalFormatting>
  <conditionalFormatting sqref="AH83">
    <cfRule type="expression" dxfId="1" priority="2" stopIfTrue="1">
      <formula>#REF!="totalizador"</formula>
    </cfRule>
  </conditionalFormatting>
  <conditionalFormatting sqref="AH104">
    <cfRule type="expression" dxfId="0" priority="1" stopIfTrue="1">
      <formula>#REF!="totalizador"</formula>
    </cfRule>
  </conditionalFormatting>
  <pageMargins left="0.7" right="0.7" top="0.75" bottom="0.75" header="0.3" footer="0.3"/>
  <pageSetup orientation="portrait" r:id="rId1"/>
  <ignoredErrors>
    <ignoredError sqref="B120 C120:AA120 B126:AD126 B138:Z138 B144:Z144 B150:Z150 B156:Z156 B162:Z162 AA156:AE156 AB120:AH120 AB193:AC193 F193:AA193 AE126:AH126 AD132:AH132 AE138:AH138 AE144:AH144 AE150:AH150 AE162 AE194:AF194 AB132:AC132 Z132:AA132 AG194:AH194" formulaRange="1"/>
    <ignoredError sqref="AD195 AD160:AH16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Rojas</dc:creator>
  <cp:lastModifiedBy>Veronica  Pubill</cp:lastModifiedBy>
  <dcterms:created xsi:type="dcterms:W3CDTF">2018-09-06T19:08:07Z</dcterms:created>
  <dcterms:modified xsi:type="dcterms:W3CDTF">2020-09-02T21:56:15Z</dcterms:modified>
</cp:coreProperties>
</file>